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740" tabRatio="747"/>
  </bookViews>
  <sheets>
    <sheet name="1" sheetId="1" r:id="rId1"/>
    <sheet name="суб" sheetId="2" r:id="rId2"/>
    <sheet name="мб" sheetId="3" r:id="rId3"/>
    <sheet name="кат" sheetId="4" r:id="rId4"/>
    <sheet name="кл.рук" sheetId="5" r:id="rId5"/>
    <sheet name="кл.рукФБ" sheetId="12" r:id="rId6"/>
    <sheet name="гор.пит" sheetId="6" r:id="rId7"/>
    <sheet name="гор.питМБ" sheetId="13" r:id="rId8"/>
    <sheet name="многод" sheetId="7" r:id="rId9"/>
    <sheet name="многодМД" sheetId="14" r:id="rId10"/>
    <sheet name="инвалиды" sheetId="15" r:id="rId11"/>
    <sheet name="1-4кл." sheetId="17" r:id="rId12"/>
    <sheet name="1-4кл. ОБ" sheetId="24" r:id="rId13"/>
    <sheet name="1-4кл.МБ" sheetId="18" r:id="rId14"/>
    <sheet name="стип" sheetId="8" r:id="rId15"/>
    <sheet name="мол.спец" sheetId="25" r:id="rId16"/>
    <sheet name="лол" sheetId="11" r:id="rId17"/>
  </sheets>
  <definedNames>
    <definedName name="_xlnm._FilterDatabase" localSheetId="11" hidden="1">'1-4кл.'!$M$1:$M$140</definedName>
    <definedName name="_xlnm._FilterDatabase" localSheetId="12" hidden="1">'1-4кл. ОБ'!$M$1:$M$140</definedName>
    <definedName name="_xlnm._FilterDatabase" localSheetId="13" hidden="1">'1-4кл.МБ'!$M$1:$M$139</definedName>
    <definedName name="_xlnm._FilterDatabase" localSheetId="6" hidden="1">гор.пит!$M$1:$M$140</definedName>
    <definedName name="_xlnm._FilterDatabase" localSheetId="7" hidden="1">гор.питМБ!$M$1:$M$138</definedName>
    <definedName name="_xlnm._FilterDatabase" localSheetId="10" hidden="1">инвалиды!$M$1:$M$138</definedName>
    <definedName name="_xlnm._FilterDatabase" localSheetId="3" hidden="1">кат!$M$1:$M$146</definedName>
    <definedName name="_xlnm._FilterDatabase" localSheetId="4" hidden="1">кл.рук!$M$1:$M$142</definedName>
    <definedName name="_xlnm._FilterDatabase" localSheetId="5" hidden="1">кл.рукФБ!$M$1:$M$142</definedName>
    <definedName name="_xlnm._FilterDatabase" localSheetId="16" hidden="1">лол!$M$1:$M$144</definedName>
    <definedName name="_xlnm._FilterDatabase" localSheetId="2" hidden="1">мб!$M$1:$M$156</definedName>
    <definedName name="_xlnm._FilterDatabase" localSheetId="8" hidden="1">многод!$M$1:$M$140</definedName>
    <definedName name="_xlnm._FilterDatabase" localSheetId="9" hidden="1">многодМД!$M$1:$M$138</definedName>
    <definedName name="_xlnm._FilterDatabase" localSheetId="15" hidden="1">мол.спец!$M$1:$M$142</definedName>
    <definedName name="_xlnm._FilterDatabase" localSheetId="14" hidden="1">стип!$M$1:$M$142</definedName>
    <definedName name="_xlnm._FilterDatabase" localSheetId="1" hidden="1">суб!$M$1:$M$179</definedName>
    <definedName name="_xlnm.Print_Area" localSheetId="0">'1'!$A$1:$I$172</definedName>
    <definedName name="_xlnm.Print_Area" localSheetId="11">'1-4кл.'!$A$1:$J$141</definedName>
    <definedName name="_xlnm.Print_Area" localSheetId="12">'1-4кл. ОБ'!$A$1:$J$141</definedName>
    <definedName name="_xlnm.Print_Area" localSheetId="13">'1-4кл.МБ'!$A$1:$J$140</definedName>
    <definedName name="_xlnm.Print_Area" localSheetId="6">гор.пит!$A$1:$J$140</definedName>
    <definedName name="_xlnm.Print_Area" localSheetId="7">гор.питМБ!$A$1:$J$141</definedName>
    <definedName name="_xlnm.Print_Area" localSheetId="10">инвалиды!$A$1:$J$140</definedName>
    <definedName name="_xlnm.Print_Area" localSheetId="3">кат!$A$1:$J$71</definedName>
    <definedName name="_xlnm.Print_Area" localSheetId="4">кл.рук!$A$1:$J$67</definedName>
    <definedName name="_xlnm.Print_Area" localSheetId="5">кл.рукФБ!$A$1:$J$67</definedName>
    <definedName name="_xlnm.Print_Area" localSheetId="16">лол!$A$1:$J$144</definedName>
    <definedName name="_xlnm.Print_Area" localSheetId="2">мб!$A$1:$J$166</definedName>
    <definedName name="_xlnm.Print_Area" localSheetId="8">многод!$A$1:$J$142</definedName>
    <definedName name="_xlnm.Print_Area" localSheetId="9">многодМД!$A$1:$J$140</definedName>
    <definedName name="_xlnm.Print_Area" localSheetId="15">мол.спец!$A$1:$J$142</definedName>
    <definedName name="_xlnm.Print_Area" localSheetId="14">стип!$A$1:$J$142</definedName>
    <definedName name="_xlnm.Print_Area" localSheetId="1">суб!$A$1:$J$179</definedName>
  </definedNames>
  <calcPr calcId="124519"/>
</workbook>
</file>

<file path=xl/calcChain.xml><?xml version="1.0" encoding="utf-8"?>
<calcChain xmlns="http://schemas.openxmlformats.org/spreadsheetml/2006/main">
  <c r="H113" i="1"/>
  <c r="G113"/>
  <c r="M38"/>
  <c r="N38"/>
  <c r="L38"/>
  <c r="H145"/>
  <c r="G145"/>
  <c r="H91"/>
  <c r="G91"/>
  <c r="H79"/>
  <c r="G79"/>
  <c r="H74"/>
  <c r="G74"/>
  <c r="L41"/>
  <c r="L114"/>
  <c r="L113"/>
  <c r="L115" s="1"/>
  <c r="L96"/>
  <c r="L93"/>
  <c r="L91"/>
  <c r="L79"/>
  <c r="F75"/>
  <c r="L74"/>
  <c r="F155"/>
  <c r="F79"/>
  <c r="F91"/>
  <c r="F83"/>
  <c r="F74"/>
  <c r="J134" i="11"/>
  <c r="J58"/>
  <c r="J142" i="25"/>
  <c r="J131"/>
  <c r="J122"/>
  <c r="J102"/>
  <c r="J93"/>
  <c r="J83"/>
  <c r="I66"/>
  <c r="J66" s="1"/>
  <c r="I63"/>
  <c r="J63" s="1"/>
  <c r="I61"/>
  <c r="J61" s="1"/>
  <c r="I56"/>
  <c r="J56" s="1"/>
  <c r="J43"/>
  <c r="J32"/>
  <c r="J21"/>
  <c r="D21"/>
  <c r="J141" i="24"/>
  <c r="J131"/>
  <c r="J122"/>
  <c r="J102"/>
  <c r="J93"/>
  <c r="J83"/>
  <c r="I66"/>
  <c r="J66" s="1"/>
  <c r="I63"/>
  <c r="J63" s="1"/>
  <c r="I61"/>
  <c r="J61" s="1"/>
  <c r="I56"/>
  <c r="J56" s="1"/>
  <c r="J43"/>
  <c r="J32"/>
  <c r="J21"/>
  <c r="D21"/>
  <c r="J141" i="17"/>
  <c r="J142" i="7"/>
  <c r="J140" i="6"/>
  <c r="J56" i="12"/>
  <c r="D18"/>
  <c r="J56" i="5"/>
  <c r="J18"/>
  <c r="J60" i="4"/>
  <c r="J71"/>
  <c r="J24"/>
  <c r="K168" i="3"/>
  <c r="J107"/>
  <c r="J67" i="25" l="1"/>
  <c r="J67" i="24"/>
  <c r="J56" i="3"/>
  <c r="J18"/>
  <c r="J168" i="2"/>
  <c r="K179"/>
  <c r="I114"/>
  <c r="K100"/>
  <c r="K54"/>
  <c r="J23" i="11" l="1"/>
  <c r="I65" s="1"/>
  <c r="J144"/>
  <c r="I63" l="1"/>
  <c r="I68"/>
  <c r="I58"/>
  <c r="J41" i="8"/>
  <c r="J140" i="18"/>
  <c r="D21" i="4"/>
  <c r="J21" s="1"/>
  <c r="J140" i="15" l="1"/>
  <c r="J141" i="13"/>
  <c r="J140" i="14" l="1"/>
  <c r="J46" i="4"/>
  <c r="J166" i="3"/>
  <c r="J126"/>
  <c r="G53" i="2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27"/>
  <c r="G28"/>
  <c r="G29"/>
  <c r="G30"/>
  <c r="G26"/>
  <c r="F52"/>
  <c r="F51"/>
  <c r="F49"/>
  <c r="F48"/>
  <c r="F47"/>
  <c r="F46"/>
  <c r="D53"/>
  <c r="J53" s="1"/>
  <c r="D50"/>
  <c r="D45"/>
  <c r="D44"/>
  <c r="D43"/>
  <c r="J43" s="1"/>
  <c r="D42"/>
  <c r="D41"/>
  <c r="D40"/>
  <c r="D39"/>
  <c r="D38"/>
  <c r="D37"/>
  <c r="D36"/>
  <c r="D35"/>
  <c r="D34"/>
  <c r="D33"/>
  <c r="D25"/>
  <c r="J25" s="1"/>
  <c r="K68" i="5" l="1"/>
  <c r="F142" i="1"/>
  <c r="L98" l="1"/>
  <c r="L94"/>
  <c r="N41" l="1"/>
  <c r="H61" s="1"/>
  <c r="M41"/>
  <c r="G61" s="1"/>
  <c r="F61"/>
  <c r="K146" i="11"/>
  <c r="J131" i="18"/>
  <c r="J122"/>
  <c r="J102"/>
  <c r="J93"/>
  <c r="J83"/>
  <c r="I66"/>
  <c r="J66" s="1"/>
  <c r="I63"/>
  <c r="J63" s="1"/>
  <c r="I61"/>
  <c r="J61" s="1"/>
  <c r="I56"/>
  <c r="J56" s="1"/>
  <c r="J43"/>
  <c r="J32"/>
  <c r="J21"/>
  <c r="D21"/>
  <c r="J131" i="17"/>
  <c r="J122"/>
  <c r="J102"/>
  <c r="J93"/>
  <c r="J83"/>
  <c r="I66"/>
  <c r="J66" s="1"/>
  <c r="I63"/>
  <c r="J63" s="1"/>
  <c r="I61"/>
  <c r="J61" s="1"/>
  <c r="I56"/>
  <c r="J56" s="1"/>
  <c r="J67" s="1"/>
  <c r="J43"/>
  <c r="J32"/>
  <c r="J21"/>
  <c r="D21"/>
  <c r="J131" i="15"/>
  <c r="J122"/>
  <c r="J102"/>
  <c r="J93"/>
  <c r="J83"/>
  <c r="I66"/>
  <c r="J66" s="1"/>
  <c r="I63"/>
  <c r="J63" s="1"/>
  <c r="I61"/>
  <c r="J61" s="1"/>
  <c r="I56"/>
  <c r="J56" s="1"/>
  <c r="J43"/>
  <c r="J32"/>
  <c r="J21"/>
  <c r="D21"/>
  <c r="J131" i="14"/>
  <c r="J122"/>
  <c r="J102"/>
  <c r="J93"/>
  <c r="J83"/>
  <c r="I66"/>
  <c r="J66" s="1"/>
  <c r="I63"/>
  <c r="J63" s="1"/>
  <c r="I61"/>
  <c r="J61" s="1"/>
  <c r="I56"/>
  <c r="J56" s="1"/>
  <c r="J43"/>
  <c r="J32"/>
  <c r="J21"/>
  <c r="D21"/>
  <c r="J131" i="13"/>
  <c r="J122"/>
  <c r="J102"/>
  <c r="J93"/>
  <c r="J83"/>
  <c r="I66"/>
  <c r="J66" s="1"/>
  <c r="I63"/>
  <c r="J63" s="1"/>
  <c r="I61"/>
  <c r="J61" s="1"/>
  <c r="I56"/>
  <c r="J56" s="1"/>
  <c r="J43"/>
  <c r="J32"/>
  <c r="J21"/>
  <c r="D21"/>
  <c r="L18" i="12"/>
  <c r="L19" s="1"/>
  <c r="K19" s="1"/>
  <c r="D21"/>
  <c r="J140"/>
  <c r="J141" s="1"/>
  <c r="J139"/>
  <c r="J131"/>
  <c r="J122"/>
  <c r="J102"/>
  <c r="J93"/>
  <c r="J81"/>
  <c r="J83" s="1"/>
  <c r="J43"/>
  <c r="J32"/>
  <c r="K73" i="4"/>
  <c r="J156" i="3"/>
  <c r="J147"/>
  <c r="J134"/>
  <c r="I90"/>
  <c r="I81"/>
  <c r="J82"/>
  <c r="H158" i="1"/>
  <c r="G158"/>
  <c r="H52"/>
  <c r="G52"/>
  <c r="F48"/>
  <c r="F43" s="1"/>
  <c r="J179" i="2" l="1"/>
  <c r="J67" i="14"/>
  <c r="J67" i="18"/>
  <c r="J67" i="13"/>
  <c r="J142" i="12"/>
  <c r="J67" i="15"/>
  <c r="J21" i="12"/>
  <c r="I66" l="1"/>
  <c r="J66" s="1"/>
  <c r="I61"/>
  <c r="J61" s="1"/>
  <c r="I63"/>
  <c r="J63" s="1"/>
  <c r="I56"/>
  <c r="J124" i="11"/>
  <c r="J104"/>
  <c r="J95"/>
  <c r="J85"/>
  <c r="J68"/>
  <c r="J65"/>
  <c r="J63"/>
  <c r="J45"/>
  <c r="J34"/>
  <c r="D23"/>
  <c r="J43" i="8"/>
  <c r="J131"/>
  <c r="J122"/>
  <c r="J102"/>
  <c r="J93"/>
  <c r="J83"/>
  <c r="I66"/>
  <c r="J66" s="1"/>
  <c r="I63"/>
  <c r="J63" s="1"/>
  <c r="I61"/>
  <c r="J61" s="1"/>
  <c r="I56"/>
  <c r="J56" s="1"/>
  <c r="J67" s="1"/>
  <c r="J32"/>
  <c r="J21"/>
  <c r="D21"/>
  <c r="J131" i="7"/>
  <c r="J122"/>
  <c r="J102"/>
  <c r="J93"/>
  <c r="J83"/>
  <c r="I66"/>
  <c r="J66" s="1"/>
  <c r="I63"/>
  <c r="J63" s="1"/>
  <c r="I61"/>
  <c r="J61" s="1"/>
  <c r="I56"/>
  <c r="J56" s="1"/>
  <c r="J43"/>
  <c r="J32"/>
  <c r="J21"/>
  <c r="D21"/>
  <c r="D18" i="5"/>
  <c r="J131" i="6"/>
  <c r="J122"/>
  <c r="J102"/>
  <c r="J93"/>
  <c r="J83"/>
  <c r="I66"/>
  <c r="J66" s="1"/>
  <c r="I63"/>
  <c r="J63" s="1"/>
  <c r="I61"/>
  <c r="J61" s="1"/>
  <c r="I56"/>
  <c r="J56" s="1"/>
  <c r="J43"/>
  <c r="J32"/>
  <c r="J21"/>
  <c r="D21"/>
  <c r="D20" i="4"/>
  <c r="J20" s="1"/>
  <c r="D19"/>
  <c r="J140" i="5"/>
  <c r="J141" s="1"/>
  <c r="J139"/>
  <c r="J131"/>
  <c r="J122"/>
  <c r="J102"/>
  <c r="J93"/>
  <c r="J81"/>
  <c r="J83" s="1"/>
  <c r="J43"/>
  <c r="J32"/>
  <c r="F105" i="3"/>
  <c r="H101"/>
  <c r="H102"/>
  <c r="H103"/>
  <c r="H104"/>
  <c r="H100"/>
  <c r="J92"/>
  <c r="L75" i="1" s="1"/>
  <c r="D18" i="3"/>
  <c r="J21" s="1"/>
  <c r="J146" i="4"/>
  <c r="J135"/>
  <c r="J126"/>
  <c r="J106"/>
  <c r="J97"/>
  <c r="J87"/>
  <c r="J35"/>
  <c r="J50" i="2"/>
  <c r="J45"/>
  <c r="J44"/>
  <c r="J42"/>
  <c r="J41"/>
  <c r="J40"/>
  <c r="J39"/>
  <c r="J38"/>
  <c r="J37"/>
  <c r="J36"/>
  <c r="J35"/>
  <c r="J34"/>
  <c r="J33"/>
  <c r="D27"/>
  <c r="J27" s="1"/>
  <c r="D30"/>
  <c r="J30" s="1"/>
  <c r="D29"/>
  <c r="J29" s="1"/>
  <c r="D28"/>
  <c r="J28" s="1"/>
  <c r="D26"/>
  <c r="J26" s="1"/>
  <c r="D24"/>
  <c r="J24" s="1"/>
  <c r="D19"/>
  <c r="J19" s="1"/>
  <c r="D20"/>
  <c r="J20" s="1"/>
  <c r="D21"/>
  <c r="D22"/>
  <c r="J21"/>
  <c r="J22"/>
  <c r="D18"/>
  <c r="J18" s="1"/>
  <c r="J43" i="3"/>
  <c r="J32"/>
  <c r="J142" i="5" l="1"/>
  <c r="D21"/>
  <c r="J21"/>
  <c r="J67" i="12"/>
  <c r="D24" i="4"/>
  <c r="J69" i="11"/>
  <c r="J67" i="6"/>
  <c r="J142" i="8"/>
  <c r="J19" i="4"/>
  <c r="J67" i="7"/>
  <c r="I66" i="3"/>
  <c r="J66" s="1"/>
  <c r="I63"/>
  <c r="J63" s="1"/>
  <c r="I61"/>
  <c r="J61" s="1"/>
  <c r="I56"/>
  <c r="D21"/>
  <c r="I70" i="4" l="1"/>
  <c r="J70" s="1"/>
  <c r="I65"/>
  <c r="J65" s="1"/>
  <c r="I67"/>
  <c r="J67" s="1"/>
  <c r="I60"/>
  <c r="I66" i="5"/>
  <c r="J66" s="1"/>
  <c r="I61"/>
  <c r="J61" s="1"/>
  <c r="I63"/>
  <c r="J63" s="1"/>
  <c r="I56"/>
  <c r="K68" i="12"/>
  <c r="L70" i="1"/>
  <c r="I89" i="2"/>
  <c r="J89" s="1"/>
  <c r="I94"/>
  <c r="J67" i="3"/>
  <c r="F115" i="1"/>
  <c r="F108" s="1"/>
  <c r="F96"/>
  <c r="F89"/>
  <c r="F87" s="1"/>
  <c r="F77"/>
  <c r="J155" i="2"/>
  <c r="J116"/>
  <c r="J74"/>
  <c r="J76" s="1"/>
  <c r="J65"/>
  <c r="F66" i="1"/>
  <c r="F64" s="1"/>
  <c r="J135" i="2"/>
  <c r="J126"/>
  <c r="G155" i="1"/>
  <c r="H151"/>
  <c r="G151"/>
  <c r="F151"/>
  <c r="I133"/>
  <c r="H133"/>
  <c r="G133"/>
  <c r="F133"/>
  <c r="H124"/>
  <c r="G124"/>
  <c r="F124"/>
  <c r="F42" s="1"/>
  <c r="H119"/>
  <c r="G119"/>
  <c r="F119"/>
  <c r="H115"/>
  <c r="H108" s="1"/>
  <c r="G115"/>
  <c r="H155"/>
  <c r="H142"/>
  <c r="H106"/>
  <c r="G106"/>
  <c r="F106"/>
  <c r="H101"/>
  <c r="G101"/>
  <c r="F101"/>
  <c r="G96"/>
  <c r="H146"/>
  <c r="G146"/>
  <c r="F146"/>
  <c r="F140" s="1"/>
  <c r="F135" s="1"/>
  <c r="H83"/>
  <c r="G83"/>
  <c r="H77"/>
  <c r="H89"/>
  <c r="H87" s="1"/>
  <c r="G89"/>
  <c r="G77"/>
  <c r="H66"/>
  <c r="H64" s="1"/>
  <c r="G66"/>
  <c r="G64" s="1"/>
  <c r="H59"/>
  <c r="F59"/>
  <c r="G59"/>
  <c r="H56"/>
  <c r="G56"/>
  <c r="F56"/>
  <c r="H53"/>
  <c r="G53"/>
  <c r="F53"/>
  <c r="H48"/>
  <c r="H45"/>
  <c r="G45"/>
  <c r="F45"/>
  <c r="I42"/>
  <c r="J67" i="5" l="1"/>
  <c r="H43" i="1"/>
  <c r="F72"/>
  <c r="F70" s="1"/>
  <c r="G87"/>
  <c r="H72"/>
  <c r="G48"/>
  <c r="G43" s="1"/>
  <c r="H140"/>
  <c r="H135" s="1"/>
  <c r="I24"/>
  <c r="H7"/>
  <c r="A171" s="1"/>
  <c r="G72"/>
  <c r="H96"/>
  <c r="G108"/>
  <c r="H70" l="1"/>
  <c r="H42" s="1"/>
  <c r="G70"/>
  <c r="G42" s="1"/>
  <c r="I99" i="2" l="1"/>
  <c r="J99" s="1"/>
  <c r="J94"/>
  <c r="I96"/>
  <c r="J96" s="1"/>
  <c r="D54"/>
  <c r="J100" l="1"/>
  <c r="I176"/>
  <c r="D46"/>
  <c r="J46" s="1"/>
  <c r="D47"/>
  <c r="J47" s="1"/>
  <c r="D48"/>
  <c r="J48" s="1"/>
  <c r="D49"/>
  <c r="J49" s="1"/>
  <c r="D51"/>
  <c r="J51" s="1"/>
  <c r="D52"/>
  <c r="J52" s="1"/>
  <c r="J54" l="1"/>
  <c r="K181"/>
  <c r="G142" i="1" l="1"/>
  <c r="G140" s="1"/>
  <c r="G135" s="1"/>
</calcChain>
</file>

<file path=xl/sharedStrings.xml><?xml version="1.0" encoding="utf-8"?>
<sst xmlns="http://schemas.openxmlformats.org/spreadsheetml/2006/main" count="4080" uniqueCount="401">
  <si>
    <t>УТВЕРЖДАЮ</t>
  </si>
  <si>
    <t>(подпись)</t>
  </si>
  <si>
    <t>(Ф.И.О.)</t>
  </si>
  <si>
    <t>ПЛАН</t>
  </si>
  <si>
    <t>ФИНАНСОВО-ХОЗЯЙСТВЕННОЙ ДЕЯТЕЛЬНОСТИ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</si>
  <si>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</si>
  <si>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</si>
  <si>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</si>
  <si>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</si>
  <si>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</si>
  <si>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</si>
  <si>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</si>
  <si>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</si>
  <si>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</si>
  <si>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</si>
  <si>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</si>
  <si>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</si>
  <si>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</si>
  <si>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</si>
  <si>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</si>
  <si>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</si>
  <si>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</si>
  <si>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</si>
  <si>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</si>
  <si>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</si>
  <si>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</si>
  <si>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</si>
  <si>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</si>
  <si>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</si>
  <si>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</si>
  <si>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</si>
  <si>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</si>
  <si>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</si>
  <si>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</si>
  <si>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</si>
  <si>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</si>
  <si>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</si>
  <si>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</si>
  <si>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</si>
  <si>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</si>
  <si>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</si>
  <si>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</si>
  <si>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</si>
  <si>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</si>
  <si>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</si>
  <si>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</si>
  <si>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</si>
  <si>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</si>
  <si>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</si>
  <si>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</si>
  <si>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</si>
  <si>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</si>
  <si>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</si>
  <si>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</si>
  <si>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</si>
  <si>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</si>
  <si>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</si>
  <si>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</si>
  <si>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</si>
  <si>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</si>
  <si>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</si>
  <si>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</si>
  <si>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</si>
  <si>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</si>
  <si>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</si>
  <si>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налог на имущество организаций и земельный налог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</si>
  <si>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</si>
  <si>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</si>
  <si>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</si>
  <si>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</si>
  <si>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</si>
  <si>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</si>
  <si>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</si>
  <si>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</si>
  <si>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расходы на закупку товаров, работ, услуг, всего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</si>
  <si>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</si>
  <si>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</si>
  <si>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</si>
  <si>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</si>
  <si>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</si>
  <si>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</si>
  <si>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</si>
  <si>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</si>
  <si>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</si>
  <si>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</si>
  <si>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</si>
  <si>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</si>
  <si>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возврат в бюджет средств субсидии </t>
  </si>
  <si>
    <t>Раздел 2. Сведения по выплатам на закупки товаров, работ, услуг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</si>
  <si>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</si>
  <si>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</si>
  <si>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</si>
  <si>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</si>
  <si>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</si>
  <si>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</si>
  <si>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</si>
  <si>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</si>
  <si>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</si>
  <si>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</si>
  <si>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</si>
  <si>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</si>
  <si>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</si>
  <si>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</si>
  <si>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</si>
  <si>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</si>
  <si>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</si>
  <si>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</si>
  <si>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</si>
  <si>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</si>
  <si>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</si>
  <si>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</si>
  <si>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</si>
  <si>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</si>
  <si>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</si>
  <si>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</si>
  <si>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</si>
  <si>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</si>
  <si>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</si>
  <si>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</si>
  <si>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</si>
  <si>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</si>
  <si>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</si>
  <si>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</si>
  <si>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</si>
  <si>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</si>
  <si>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</si>
  <si>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 xml:space="preserve">(подпись) </t>
  </si>
  <si>
    <t>(расшифровка подписи)</t>
  </si>
  <si>
    <t xml:space="preserve">Исполнитель 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</si>
  <si>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</si>
  <si>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</si>
  <si>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</si>
  <si>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</si>
  <si>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Источник финансового обеспечения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</si>
  <si>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</si>
  <si>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</si>
  <si>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</si>
  <si>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</si>
  <si>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</si>
  <si>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</si>
  <si>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</si>
  <si>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</si>
  <si>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</si>
  <si>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</si>
  <si>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</si>
  <si>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</si>
  <si>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</si>
  <si>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</si>
  <si>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</si>
  <si>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</si>
  <si>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</si>
  <si>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</si>
  <si>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</si>
  <si>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</si>
  <si>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</si>
  <si>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</si>
  <si>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</si>
  <si>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</si>
  <si>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</si>
  <si>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</si>
  <si>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</si>
  <si>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</si>
  <si>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</si>
  <si>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Педагогические работники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</si>
  <si>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</si>
  <si>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</si>
  <si>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</si>
  <si>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</si>
  <si>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1.2. Расчёты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</si>
  <si>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</si>
  <si>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</si>
  <si>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</si>
  <si>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</si>
  <si>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</si>
  <si>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</si>
  <si>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</si>
  <si>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</si>
  <si>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</si>
  <si>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</si>
  <si>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</si>
  <si>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Расчёты (обоснования) выплат персоналу по уходу за ребёнком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</si>
  <si>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</si>
  <si>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</si>
  <si>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</si>
  <si>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</si>
  <si>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</si>
  <si>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</si>
  <si>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</si>
  <si>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</si>
  <si>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</si>
  <si>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</si>
  <si>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по уходу за ребенком  до 3-х лет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</si>
  <si>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</si>
  <si>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</si>
  <si>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</si>
  <si>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</si>
  <si>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</si>
  <si>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</si>
  <si>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</si>
  <si>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</si>
  <si>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</si>
  <si>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</si>
  <si>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</si>
  <si>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</si>
  <si>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</si>
  <si>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</si>
  <si>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</si>
  <si>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</si>
  <si>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</si>
  <si>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</si>
  <si>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</si>
  <si>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</si>
  <si>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</si>
  <si>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</si>
  <si>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</si>
  <si>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</si>
  <si>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</si>
  <si>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</si>
  <si>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</si>
  <si>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Наименование показателя</t>
  </si>
  <si>
    <t>(гр. 3×гр. 4)</t>
  </si>
  <si>
    <t>%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</si>
  <si>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</si>
  <si>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</si>
  <si>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</si>
  <si>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</si>
  <si>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</si>
  <si>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</si>
  <si>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</si>
  <si>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</si>
  <si>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</si>
  <si>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</si>
  <si>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</si>
  <si>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</si>
  <si>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Расчёт (обоснование) расходов на оплату коммунальных услуг</t>
  </si>
  <si>
    <t>Тариф</t>
  </si>
  <si>
    <t>Индексация,</t>
  </si>
  <si>
    <t>потребления</t>
  </si>
  <si>
    <t>(с учётом</t>
  </si>
  <si>
    <t>(гр. 3×гр. 4×гр. 5)</t>
  </si>
  <si>
    <t>ресурсов</t>
  </si>
  <si>
    <t>НДС), руб.</t>
  </si>
  <si>
    <t>6.4. Расчёт (обоснование) расходов на оплату аренды имущества</t>
  </si>
  <si>
    <t>Ставка</t>
  </si>
  <si>
    <t>арендной</t>
  </si>
  <si>
    <t>с учётом НДС,</t>
  </si>
  <si>
    <t>платы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</si>
  <si>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</si>
  <si>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</si>
  <si>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</si>
  <si>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</si>
  <si>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</si>
  <si>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Расчёт (обоснование) расходов на оплату прочих работ, услуг</t>
  </si>
  <si>
    <t>договоров</t>
  </si>
  <si>
    <t>услуги, руб.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</si>
  <si>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</si>
  <si>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</si>
  <si>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</si>
  <si>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Расчёты (обоснования) к плану финансово-хозяйственной деятельности государственного (муниципального) учреждения на 2020 год</t>
  </si>
  <si>
    <t>Интернет ООО "Арбуз"</t>
  </si>
  <si>
    <t>Учебники</t>
  </si>
  <si>
    <t>Канцелярские товары (бумага, файлы, мел, ручки и т.п.)</t>
  </si>
  <si>
    <t>Классные журналы</t>
  </si>
  <si>
    <t>Приобретение медалей и аттестатов</t>
  </si>
  <si>
    <t>МАОУ "Гимназия (английская)"</t>
  </si>
  <si>
    <t>Административно-управленческий персонал:</t>
  </si>
  <si>
    <t>Директор</t>
  </si>
  <si>
    <t>Заместитель директора поУВР</t>
  </si>
  <si>
    <t>Заместитель директора поУВР (английский язык)</t>
  </si>
  <si>
    <t>Заместитель директора по ВР</t>
  </si>
  <si>
    <t>Главный бухгалтер</t>
  </si>
  <si>
    <t>Педагогические работники:</t>
  </si>
  <si>
    <t>Педагог доп. образования</t>
  </si>
  <si>
    <t>Педагог-психолог</t>
  </si>
  <si>
    <t>Педагог-организатор</t>
  </si>
  <si>
    <t>Учитель</t>
  </si>
  <si>
    <t>Педагог-библиотекарь</t>
  </si>
  <si>
    <t>Инструктор по труду</t>
  </si>
  <si>
    <t>Инструктор по физ.культуре</t>
  </si>
  <si>
    <t>Служащие, учебно-воспитательный персонал и рабочие:</t>
  </si>
  <si>
    <t>Секретарь-машинистка</t>
  </si>
  <si>
    <t>Кассир</t>
  </si>
  <si>
    <t>Лаборант</t>
  </si>
  <si>
    <t>Заведующий производством</t>
  </si>
  <si>
    <t>Заведующий хозяйством</t>
  </si>
  <si>
    <t>Бухгалтер</t>
  </si>
  <si>
    <t>Специалист по кадрам</t>
  </si>
  <si>
    <t>Экономист</t>
  </si>
  <si>
    <t>Электроник</t>
  </si>
  <si>
    <t>Гардеробщик</t>
  </si>
  <si>
    <t>Сторож</t>
  </si>
  <si>
    <t>Грузчик</t>
  </si>
  <si>
    <t>Дворник</t>
  </si>
  <si>
    <t>Мойщик посуды</t>
  </si>
  <si>
    <t>Кухонный рабочий</t>
  </si>
  <si>
    <t>Уборщик служебных помещений</t>
  </si>
  <si>
    <t xml:space="preserve">Уборщик </t>
  </si>
  <si>
    <t xml:space="preserve">Кладовщик </t>
  </si>
  <si>
    <t>Повар</t>
  </si>
  <si>
    <t>Рабочий по комплесному обслуживанию и ремонту здания</t>
  </si>
  <si>
    <t>бюджет Магаданской области</t>
  </si>
  <si>
    <t xml:space="preserve">813 0702 ПП10074050 621 </t>
  </si>
  <si>
    <t>813 0702 ПП10074050 621 005220</t>
  </si>
  <si>
    <t>бюджет города Магадана</t>
  </si>
  <si>
    <t>Телефонная связь</t>
  </si>
  <si>
    <t>Приобретение авиабилетов</t>
  </si>
  <si>
    <t>Электроэнергия</t>
  </si>
  <si>
    <t>Отопление</t>
  </si>
  <si>
    <t>Горячее водоснабжение</t>
  </si>
  <si>
    <t>Холодное водоснабжение</t>
  </si>
  <si>
    <t>Водотведение</t>
  </si>
  <si>
    <t>Вывоз ТБО</t>
  </si>
  <si>
    <t>тыс. кВтч</t>
  </si>
  <si>
    <t>Гкал</t>
  </si>
  <si>
    <t>куб.м</t>
  </si>
  <si>
    <t>Обслуживание зарплатной программы</t>
  </si>
  <si>
    <t>Обслуживание кнопки тревожной сигнализации</t>
  </si>
  <si>
    <t>Медосмотр</t>
  </si>
  <si>
    <t>Электронный документооборот</t>
  </si>
  <si>
    <t>Обслуживание АПС</t>
  </si>
  <si>
    <t>6.8. Расчёт (обоснование) расходов на оплату прочих расходов</t>
  </si>
  <si>
    <t>Первая категория</t>
  </si>
  <si>
    <t>Высшая категория</t>
  </si>
  <si>
    <t>Выплата молодым специалистам</t>
  </si>
  <si>
    <t>1.3. Расчёты (обоснования) выплат персоналу на социальное обеспечение</t>
  </si>
  <si>
    <t>813 0702 ПП10074060 622</t>
  </si>
  <si>
    <t>Соцподдержка при выходе на пенсию</t>
  </si>
  <si>
    <t>813 0702 ПП10074130 622</t>
  </si>
  <si>
    <t xml:space="preserve">1.3. Расчёты (обоснования) выплат персоналу </t>
  </si>
  <si>
    <t>мб</t>
  </si>
  <si>
    <t>суб</t>
  </si>
  <si>
    <t>кат</t>
  </si>
  <si>
    <t>кл.рук</t>
  </si>
  <si>
    <t>гор.пит</t>
  </si>
  <si>
    <t>гор.питМ</t>
  </si>
  <si>
    <t>иногод.</t>
  </si>
  <si>
    <t>могодМ</t>
  </si>
  <si>
    <t>стип</t>
  </si>
  <si>
    <t>ЛОЛ</t>
  </si>
  <si>
    <t>813 0707 7Ш501S3210 622</t>
  </si>
  <si>
    <t>Старший воспитатель</t>
  </si>
  <si>
    <t>Воспитатель</t>
  </si>
  <si>
    <t>вб</t>
  </si>
  <si>
    <t>Т.Н. Шмонина</t>
  </si>
  <si>
    <t>Новикова А.С.</t>
  </si>
  <si>
    <t>Увеличение стоимости материальных запасов</t>
  </si>
  <si>
    <t>Увеличение стоимости основных средств</t>
  </si>
  <si>
    <t>813 0702 ШС20000004 621</t>
  </si>
  <si>
    <t>Промывка колодца</t>
  </si>
  <si>
    <t>Дератизация, дезинсекция</t>
  </si>
  <si>
    <t>Ремонт технологического оборудования</t>
  </si>
  <si>
    <t>813 0702 7Ш10253030 622</t>
  </si>
  <si>
    <t>813 0702 7Ш106S3440 622</t>
  </si>
  <si>
    <t xml:space="preserve">813 0702 7Ш106S3440 622 </t>
  </si>
  <si>
    <t>813 0702 7Ш106S3950</t>
  </si>
  <si>
    <t>813 0702 7Ш106S3443</t>
  </si>
  <si>
    <t>813 0702 7Ш106L3040</t>
  </si>
  <si>
    <t xml:space="preserve">813 0702 7Ш1030005 622 </t>
  </si>
  <si>
    <t>кл.рукФБ</t>
  </si>
  <si>
    <t>инвал</t>
  </si>
  <si>
    <t>1-4кл</t>
  </si>
  <si>
    <t>1-4клМБ</t>
  </si>
  <si>
    <t>дорога</t>
  </si>
  <si>
    <t>до 3х, выход на пенсию</t>
  </si>
  <si>
    <t>стипендия</t>
  </si>
  <si>
    <t>уч.года</t>
  </si>
  <si>
    <t>имущ</t>
  </si>
  <si>
    <t>закупки</t>
  </si>
  <si>
    <t>Изготовление аттестатов</t>
  </si>
  <si>
    <t>Изготовление медалей</t>
  </si>
  <si>
    <t>Изготовление удостоверений к медалям</t>
  </si>
  <si>
    <t>Цена</t>
  </si>
  <si>
    <t>Изготовление приложений к аттестатам</t>
  </si>
  <si>
    <t>Изготовление твердых обложек для аттестатов</t>
  </si>
  <si>
    <t>Поверка пожарного гидранта</t>
  </si>
  <si>
    <t>Обработка деревянных конструкций</t>
  </si>
  <si>
    <t>Проверка огнетушителей</t>
  </si>
  <si>
    <t>Поверка и испытание дверей</t>
  </si>
  <si>
    <t>Поверка пожарного крана</t>
  </si>
  <si>
    <t>Кредиторская задолженность</t>
  </si>
  <si>
    <t>Пени по исполнительным листам</t>
  </si>
  <si>
    <t>Кредиторская задолженность на начало года</t>
  </si>
  <si>
    <t>Увелчение стоимости материальных запасов (продукты питания) январь-март, сент 1-4</t>
  </si>
  <si>
    <t>1-4клОБ</t>
  </si>
  <si>
    <t>мол.спец</t>
  </si>
  <si>
    <t>ЛОЛМБ</t>
  </si>
  <si>
    <t xml:space="preserve">на 2021 г. текущий финансовый год </t>
  </si>
  <si>
    <t>на 2022 г. (первый год планового периода )</t>
  </si>
  <si>
    <t>на 2023 г. (второй год планового периода )</t>
  </si>
  <si>
    <t>на 2021 год и плановый период 2022 и 2023 годов</t>
  </si>
  <si>
    <t>Интернет  учебный процесс</t>
  </si>
  <si>
    <t>Перерасчет</t>
  </si>
  <si>
    <t xml:space="preserve">Увелчение стоимости материальных запасов (продукты питания) </t>
  </si>
  <si>
    <t>Увелчение стоимости материальных запасов (продукты питания)</t>
  </si>
  <si>
    <t>Стипендия учащимся</t>
  </si>
  <si>
    <t>Увелчение стоимости материальных запасов</t>
  </si>
  <si>
    <t xml:space="preserve">813 0702 7Ш1050005 622 </t>
  </si>
  <si>
    <t>Подъемные</t>
  </si>
  <si>
    <t>Услуги (культмассовые)</t>
  </si>
  <si>
    <t>Страхование</t>
  </si>
  <si>
    <t xml:space="preserve">Увелчение стоимости материальных запасов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</si>
</sst>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F800]dddd\,\ mmmm\ dd\,\ yyyy"/>
    <numFmt numFmtId="165" formatCode="#,##0.0"/>
    <numFmt numFmtId="166" formatCode="_-* #,##0.00\ _₽_-;\-* #,##0.00\ _₽_-;_-* &quot;-&quot;??\ _₽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19" fillId="0" borderId="0"/>
    <xf numFmtId="43" fontId="24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4" fontId="0" fillId="0" borderId="0" xfId="0" applyNumberFormat="1"/>
    <xf numFmtId="0" fontId="8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1" applyFont="1" applyAlignment="1">
      <alignment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0" xfId="2" applyFont="1" applyFill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right" vertical="center" wrapText="1" indent="2"/>
    </xf>
    <xf numFmtId="4" fontId="16" fillId="0" borderId="18" xfId="0" applyNumberFormat="1" applyFont="1" applyBorder="1" applyAlignment="1">
      <alignment horizontal="right" vertical="center" wrapText="1" indent="2"/>
    </xf>
    <xf numFmtId="0" fontId="16" fillId="0" borderId="19" xfId="0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right" vertical="center" wrapText="1" indent="2"/>
    </xf>
    <xf numFmtId="4" fontId="16" fillId="0" borderId="20" xfId="0" applyNumberFormat="1" applyFont="1" applyBorder="1" applyAlignment="1">
      <alignment horizontal="right" vertical="center" wrapText="1" indent="2"/>
    </xf>
    <xf numFmtId="4" fontId="16" fillId="0" borderId="3" xfId="0" applyNumberFormat="1" applyFont="1" applyBorder="1" applyAlignment="1">
      <alignment horizontal="right" vertical="center" wrapText="1" indent="2"/>
    </xf>
    <xf numFmtId="4" fontId="16" fillId="0" borderId="10" xfId="0" applyNumberFormat="1" applyFont="1" applyBorder="1" applyAlignment="1">
      <alignment horizontal="right" vertical="center" wrapText="1" indent="2"/>
    </xf>
    <xf numFmtId="4" fontId="16" fillId="0" borderId="13" xfId="0" applyNumberFormat="1" applyFont="1" applyBorder="1" applyAlignment="1">
      <alignment horizontal="right" vertical="center" wrapText="1" indent="2"/>
    </xf>
    <xf numFmtId="4" fontId="16" fillId="0" borderId="14" xfId="0" applyNumberFormat="1" applyFont="1" applyBorder="1" applyAlignment="1">
      <alignment horizontal="right" vertical="center" wrapText="1" indent="2"/>
    </xf>
    <xf numFmtId="0" fontId="16" fillId="0" borderId="25" xfId="0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right" vertical="center" wrapText="1" indent="2"/>
    </xf>
    <xf numFmtId="4" fontId="16" fillId="0" borderId="26" xfId="0" applyNumberFormat="1" applyFont="1" applyBorder="1" applyAlignment="1">
      <alignment horizontal="right" vertical="center" wrapText="1" indent="2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4" fontId="21" fillId="0" borderId="0" xfId="4" applyNumberFormat="1" applyFont="1" applyAlignment="1">
      <alignment horizontal="right" vertical="center"/>
    </xf>
    <xf numFmtId="0" fontId="21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/>
    </xf>
    <xf numFmtId="4" fontId="15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left" vertical="center"/>
    </xf>
    <xf numFmtId="0" fontId="18" fillId="0" borderId="0" xfId="4" applyFont="1" applyAlignment="1">
      <alignment horizontal="left" vertical="center"/>
    </xf>
    <xf numFmtId="0" fontId="18" fillId="0" borderId="1" xfId="4" applyNumberFormat="1" applyFont="1" applyBorder="1" applyAlignment="1">
      <alignment vertical="center"/>
    </xf>
    <xf numFmtId="49" fontId="18" fillId="0" borderId="1" xfId="4" applyNumberFormat="1" applyFont="1" applyBorder="1" applyAlignment="1">
      <alignment vertical="center"/>
    </xf>
    <xf numFmtId="0" fontId="22" fillId="0" borderId="0" xfId="4" applyFont="1" applyAlignment="1">
      <alignment horizontal="left" vertical="center"/>
    </xf>
    <xf numFmtId="0" fontId="23" fillId="0" borderId="0" xfId="4" applyFont="1" applyAlignment="1">
      <alignment horizontal="left" vertical="center"/>
    </xf>
    <xf numFmtId="0" fontId="23" fillId="0" borderId="0" xfId="4" applyFont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15" fillId="0" borderId="28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5" fillId="0" borderId="27" xfId="4" applyFont="1" applyBorder="1" applyAlignment="1">
      <alignment vertical="center" wrapText="1"/>
    </xf>
    <xf numFmtId="4" fontId="15" fillId="0" borderId="27" xfId="4" applyNumberFormat="1" applyFont="1" applyBorder="1" applyAlignment="1">
      <alignment horizontal="center" vertical="center"/>
    </xf>
    <xf numFmtId="4" fontId="15" fillId="0" borderId="32" xfId="4" applyNumberFormat="1" applyFont="1" applyBorder="1" applyAlignment="1">
      <alignment horizontal="center" vertical="center"/>
    </xf>
    <xf numFmtId="0" fontId="15" fillId="0" borderId="27" xfId="4" applyFont="1" applyBorder="1" applyAlignment="1">
      <alignment vertical="center"/>
    </xf>
    <xf numFmtId="0" fontId="15" fillId="0" borderId="29" xfId="4" applyFont="1" applyBorder="1" applyAlignment="1">
      <alignment vertical="center"/>
    </xf>
    <xf numFmtId="0" fontId="15" fillId="0" borderId="32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0" fontId="15" fillId="0" borderId="33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5" fillId="0" borderId="9" xfId="4" applyFont="1" applyBorder="1" applyAlignment="1">
      <alignment horizontal="left" vertical="center"/>
    </xf>
    <xf numFmtId="0" fontId="15" fillId="0" borderId="19" xfId="4" applyFont="1" applyBorder="1" applyAlignment="1">
      <alignment horizontal="center" vertical="center"/>
    </xf>
    <xf numFmtId="4" fontId="15" fillId="0" borderId="19" xfId="4" applyNumberFormat="1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27" xfId="4" applyFont="1" applyBorder="1" applyAlignment="1">
      <alignment horizontal="left" vertical="center"/>
    </xf>
    <xf numFmtId="0" fontId="15" fillId="0" borderId="29" xfId="4" applyFont="1" applyBorder="1" applyAlignment="1">
      <alignment horizontal="center" vertical="center"/>
    </xf>
    <xf numFmtId="0" fontId="15" fillId="0" borderId="29" xfId="4" applyFont="1" applyBorder="1" applyAlignment="1">
      <alignment horizontal="left" vertical="center"/>
    </xf>
    <xf numFmtId="0" fontId="15" fillId="0" borderId="22" xfId="4" applyFont="1" applyBorder="1" applyAlignment="1">
      <alignment horizontal="center" vertical="center"/>
    </xf>
    <xf numFmtId="0" fontId="15" fillId="0" borderId="30" xfId="4" applyFont="1" applyBorder="1" applyAlignment="1">
      <alignment horizontal="left" vertical="center"/>
    </xf>
    <xf numFmtId="0" fontId="15" fillId="0" borderId="28" xfId="4" applyFont="1" applyBorder="1" applyAlignment="1">
      <alignment horizontal="left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left" vertical="center"/>
    </xf>
    <xf numFmtId="0" fontId="15" fillId="0" borderId="12" xfId="4" applyFont="1" applyBorder="1" applyAlignment="1">
      <alignment horizontal="center" vertical="center"/>
    </xf>
    <xf numFmtId="0" fontId="22" fillId="0" borderId="0" xfId="4" applyFont="1" applyAlignment="1">
      <alignment horizontal="center"/>
    </xf>
    <xf numFmtId="0" fontId="20" fillId="0" borderId="0" xfId="4" applyFont="1" applyAlignment="1">
      <alignment horizontal="left"/>
    </xf>
    <xf numFmtId="0" fontId="20" fillId="0" borderId="0" xfId="4" applyFont="1" applyAlignment="1">
      <alignment horizontal="center"/>
    </xf>
    <xf numFmtId="49" fontId="20" fillId="0" borderId="1" xfId="4" applyNumberFormat="1" applyFont="1" applyBorder="1" applyAlignment="1"/>
    <xf numFmtId="0" fontId="20" fillId="0" borderId="1" xfId="4" applyFont="1" applyBorder="1" applyAlignment="1"/>
    <xf numFmtId="0" fontId="20" fillId="0" borderId="0" xfId="4" applyFont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32" xfId="4" applyFont="1" applyBorder="1" applyAlignment="1"/>
    <xf numFmtId="0" fontId="18" fillId="0" borderId="0" xfId="4" applyFont="1" applyAlignment="1">
      <alignment horizontal="left"/>
    </xf>
    <xf numFmtId="0" fontId="15" fillId="0" borderId="1" xfId="4" applyFont="1" applyBorder="1" applyAlignment="1"/>
    <xf numFmtId="0" fontId="15" fillId="0" borderId="27" xfId="4" applyFont="1" applyBorder="1" applyAlignment="1"/>
    <xf numFmtId="0" fontId="15" fillId="0" borderId="19" xfId="4" applyFont="1" applyBorder="1" applyAlignment="1"/>
    <xf numFmtId="0" fontId="15" fillId="0" borderId="29" xfId="4" applyFont="1" applyBorder="1" applyAlignment="1"/>
    <xf numFmtId="4" fontId="15" fillId="0" borderId="27" xfId="4" applyNumberFormat="1" applyFont="1" applyBorder="1" applyAlignment="1">
      <alignment horizontal="right" vertical="center"/>
    </xf>
    <xf numFmtId="0" fontId="15" fillId="0" borderId="29" xfId="4" applyFont="1" applyBorder="1" applyAlignment="1">
      <alignment horizontal="left"/>
    </xf>
    <xf numFmtId="0" fontId="15" fillId="0" borderId="27" xfId="4" applyFont="1" applyBorder="1" applyAlignment="1">
      <alignment horizontal="right" vertical="center"/>
    </xf>
    <xf numFmtId="4" fontId="15" fillId="0" borderId="0" xfId="4" applyNumberFormat="1" applyFont="1" applyAlignment="1">
      <alignment horizontal="center" vertical="center"/>
    </xf>
    <xf numFmtId="0" fontId="15" fillId="0" borderId="32" xfId="4" applyFont="1" applyBorder="1" applyAlignment="1">
      <alignment horizontal="center"/>
    </xf>
    <xf numFmtId="0" fontId="15" fillId="0" borderId="0" xfId="4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4" fontId="15" fillId="0" borderId="3" xfId="4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27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15" fillId="0" borderId="28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27" xfId="4" applyFont="1" applyBorder="1" applyAlignment="1">
      <alignment horizontal="left"/>
    </xf>
    <xf numFmtId="0" fontId="15" fillId="0" borderId="29" xfId="4" applyFont="1" applyBorder="1" applyAlignment="1">
      <alignment horizontal="left"/>
    </xf>
    <xf numFmtId="0" fontId="15" fillId="0" borderId="27" xfId="4" applyFont="1" applyBorder="1" applyAlignment="1">
      <alignment horizontal="left" vertical="center"/>
    </xf>
    <xf numFmtId="0" fontId="15" fillId="0" borderId="29" xfId="4" applyFont="1" applyBorder="1" applyAlignment="1">
      <alignment horizontal="left" vertical="center"/>
    </xf>
    <xf numFmtId="0" fontId="15" fillId="0" borderId="32" xfId="4" applyFont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0" applyFont="1" applyFill="1"/>
    <xf numFmtId="0" fontId="5" fillId="0" borderId="0" xfId="1" applyFont="1" applyFill="1" applyAlignment="1">
      <alignment vertical="center"/>
    </xf>
    <xf numFmtId="0" fontId="14" fillId="0" borderId="0" xfId="0" applyFont="1" applyFill="1"/>
    <xf numFmtId="0" fontId="15" fillId="0" borderId="0" xfId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/>
    <xf numFmtId="0" fontId="16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165" fontId="15" fillId="0" borderId="27" xfId="4" applyNumberFormat="1" applyFont="1" applyBorder="1" applyAlignment="1">
      <alignment horizontal="center" vertical="center"/>
    </xf>
    <xf numFmtId="0" fontId="15" fillId="0" borderId="29" xfId="4" applyFont="1" applyBorder="1" applyAlignment="1">
      <alignment vertical="center" wrapText="1"/>
    </xf>
    <xf numFmtId="9" fontId="15" fillId="0" borderId="0" xfId="4" applyNumberFormat="1" applyFont="1" applyAlignment="1">
      <alignment horizontal="center" vertical="center"/>
    </xf>
    <xf numFmtId="10" fontId="15" fillId="0" borderId="0" xfId="4" applyNumberFormat="1" applyFont="1" applyAlignment="1">
      <alignment horizontal="center" vertical="center"/>
    </xf>
    <xf numFmtId="43" fontId="15" fillId="0" borderId="32" xfId="5" applyFont="1" applyBorder="1" applyAlignment="1">
      <alignment horizontal="center" vertical="center"/>
    </xf>
    <xf numFmtId="2" fontId="15" fillId="0" borderId="32" xfId="4" applyNumberFormat="1" applyFont="1" applyBorder="1" applyAlignment="1">
      <alignment horizontal="center" vertical="center"/>
    </xf>
    <xf numFmtId="43" fontId="15" fillId="0" borderId="27" xfId="4" applyNumberFormat="1" applyFont="1" applyBorder="1" applyAlignment="1">
      <alignment horizontal="center" vertical="center"/>
    </xf>
    <xf numFmtId="43" fontId="25" fillId="0" borderId="0" xfId="5" applyFont="1"/>
    <xf numFmtId="0" fontId="15" fillId="0" borderId="27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8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27" xfId="4" applyFont="1" applyBorder="1" applyAlignment="1">
      <alignment horizontal="left" vertical="center"/>
    </xf>
    <xf numFmtId="0" fontId="15" fillId="0" borderId="29" xfId="4" applyFont="1" applyBorder="1" applyAlignment="1">
      <alignment horizontal="left" vertical="center"/>
    </xf>
    <xf numFmtId="0" fontId="15" fillId="0" borderId="13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29" xfId="4" applyFont="1" applyBorder="1" applyAlignment="1">
      <alignment horizontal="left"/>
    </xf>
    <xf numFmtId="2" fontId="0" fillId="0" borderId="0" xfId="0" applyNumberFormat="1"/>
    <xf numFmtId="166" fontId="0" fillId="0" borderId="0" xfId="0" applyNumberFormat="1"/>
    <xf numFmtId="0" fontId="15" fillId="0" borderId="27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8" xfId="4" applyFont="1" applyBorder="1" applyAlignment="1">
      <alignment horizontal="center" vertical="center"/>
    </xf>
    <xf numFmtId="0" fontId="15" fillId="0" borderId="27" xfId="4" applyFont="1" applyBorder="1" applyAlignment="1">
      <alignment horizontal="left" vertic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2" fontId="15" fillId="0" borderId="32" xfId="4" applyNumberFormat="1" applyFont="1" applyBorder="1" applyAlignment="1"/>
    <xf numFmtId="43" fontId="15" fillId="0" borderId="19" xfId="5" applyFont="1" applyBorder="1" applyAlignment="1">
      <alignment horizontal="center" vertical="center"/>
    </xf>
    <xf numFmtId="4" fontId="18" fillId="0" borderId="0" xfId="4" applyNumberFormat="1" applyFont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27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8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27" xfId="4" applyFont="1" applyBorder="1" applyAlignment="1">
      <alignment horizontal="left" vertical="center"/>
    </xf>
    <xf numFmtId="0" fontId="15" fillId="0" borderId="29" xfId="4" applyFont="1" applyBorder="1" applyAlignment="1">
      <alignment horizontal="left" vertical="center"/>
    </xf>
    <xf numFmtId="0" fontId="15" fillId="0" borderId="13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/>
    </xf>
    <xf numFmtId="0" fontId="15" fillId="0" borderId="27" xfId="4" applyFont="1" applyBorder="1" applyAlignment="1">
      <alignment horizontal="left"/>
    </xf>
    <xf numFmtId="0" fontId="15" fillId="0" borderId="29" xfId="4" applyFont="1" applyBorder="1" applyAlignment="1">
      <alignment horizontal="left"/>
    </xf>
    <xf numFmtId="43" fontId="0" fillId="0" borderId="0" xfId="0" applyNumberFormat="1"/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12" fillId="0" borderId="0" xfId="1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164" fontId="13" fillId="0" borderId="0" xfId="0" applyNumberFormat="1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15" fillId="0" borderId="27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8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27" xfId="4" applyFont="1" applyBorder="1" applyAlignment="1">
      <alignment horizontal="left" vertical="center"/>
    </xf>
    <xf numFmtId="0" fontId="15" fillId="0" borderId="29" xfId="4" applyFont="1" applyBorder="1" applyAlignment="1">
      <alignment horizontal="left" vertical="center"/>
    </xf>
    <xf numFmtId="0" fontId="15" fillId="0" borderId="22" xfId="4" applyFont="1" applyBorder="1" applyAlignment="1">
      <alignment horizontal="left" vertical="center"/>
    </xf>
    <xf numFmtId="0" fontId="15" fillId="0" borderId="13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/>
    </xf>
    <xf numFmtId="0" fontId="15" fillId="0" borderId="29" xfId="4" applyFont="1" applyBorder="1" applyAlignment="1">
      <alignment horizontal="center"/>
    </xf>
    <xf numFmtId="0" fontId="15" fillId="0" borderId="22" xfId="4" applyFont="1" applyBorder="1" applyAlignment="1">
      <alignment horizontal="center"/>
    </xf>
    <xf numFmtId="0" fontId="15" fillId="0" borderId="27" xfId="4" applyFont="1" applyBorder="1" applyAlignment="1">
      <alignment horizontal="left"/>
    </xf>
    <xf numFmtId="0" fontId="15" fillId="0" borderId="29" xfId="4" applyFont="1" applyBorder="1" applyAlignment="1">
      <alignment horizontal="left"/>
    </xf>
    <xf numFmtId="0" fontId="15" fillId="0" borderId="22" xfId="4" applyFont="1" applyBorder="1" applyAlignment="1">
      <alignment horizontal="left"/>
    </xf>
  </cellXfs>
  <cellStyles count="7">
    <cellStyle name="Обычный" xfId="0" builtinId="0"/>
    <cellStyle name="Обычный 2" xfId="6"/>
    <cellStyle name="Обычный 3" xfId="4"/>
    <cellStyle name="Обычный 3 2" xfId="1"/>
    <cellStyle name="Обычный 5" xfId="3"/>
    <cellStyle name="Обычный 9" xfId="2"/>
    <cellStyle name="Финансовый" xfId="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71"/>
  <sheetViews>
    <sheetView tabSelected="1" view="pageBreakPreview" topLeftCell="A21" zoomScale="70" zoomScaleSheetLayoutView="70" workbookViewId="0">
      <pane xSplit="2" topLeftCell="C1" activePane="topRight" state="frozen"/>
      <selection activeCell="A19" sqref="A19:I19"/>
      <selection pane="topRight" activeCell="F127" sqref="F127"/>
    </sheetView>
  </sheetViews>
  <sheetFormatPr defaultRowHeight="1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  <col min="11" max="11" width="13.140625" bestFit="1" customWidth="1"/>
    <col min="12" max="12" width="17.140625" bestFit="1" customWidth="1"/>
    <col min="13" max="14" width="16.85546875" customWidth="1"/>
  </cols>
  <sheetData>
    <row r="1" spans="1:9" ht="18.75">
      <c r="A1" s="1"/>
      <c r="B1" s="2"/>
      <c r="C1" s="2"/>
      <c r="D1" s="2"/>
      <c r="E1" s="3"/>
      <c r="F1" s="4"/>
      <c r="G1" s="5"/>
      <c r="H1" s="202" t="s">
        <v>0</v>
      </c>
      <c r="I1" s="202"/>
    </row>
    <row r="2" spans="1:9" ht="18.75">
      <c r="A2" s="2"/>
      <c r="B2" s="2"/>
      <c r="C2" s="2"/>
      <c r="D2" s="2"/>
      <c r="E2" s="3"/>
      <c r="F2" s="4"/>
      <c r="G2" s="3"/>
      <c r="H2" s="6" t="s">
        <v>266</v>
      </c>
      <c r="I2" s="3"/>
    </row>
    <row r="3" spans="1:9" ht="18.75">
      <c r="A3" s="2"/>
      <c r="B3" s="2"/>
      <c r="C3" s="2"/>
      <c r="D3" s="2"/>
      <c r="E3" s="3"/>
      <c r="F3" s="4"/>
      <c r="G3" s="3"/>
      <c r="H3" s="3"/>
      <c r="I3" s="3"/>
    </row>
    <row r="4" spans="1:9" ht="18.75">
      <c r="A4" s="8"/>
      <c r="B4" s="2"/>
      <c r="C4" s="2"/>
      <c r="D4" s="2"/>
      <c r="E4" s="3"/>
      <c r="F4" s="4"/>
      <c r="G4" s="3"/>
      <c r="H4" s="9"/>
      <c r="I4" s="9" t="s">
        <v>343</v>
      </c>
    </row>
    <row r="5" spans="1:9" ht="18.75">
      <c r="A5" s="2"/>
      <c r="B5" s="2"/>
      <c r="C5" s="2"/>
      <c r="D5" s="2"/>
      <c r="E5" s="3"/>
      <c r="F5" s="4"/>
      <c r="G5" s="3"/>
      <c r="H5" s="10" t="s">
        <v>1</v>
      </c>
      <c r="I5" s="10" t="s">
        <v>2</v>
      </c>
    </row>
    <row r="6" spans="1:9" ht="18.75">
      <c r="A6" s="2"/>
      <c r="B6" s="2"/>
      <c r="C6" s="2"/>
      <c r="D6" s="2"/>
      <c r="E6" s="3"/>
      <c r="F6" s="4"/>
      <c r="G6" s="3"/>
      <c r="H6" s="11"/>
      <c r="I6" s="11"/>
    </row>
    <row r="7" spans="1:9" ht="18.75">
      <c r="A7" s="2"/>
      <c r="B7" s="2"/>
      <c r="C7" s="2"/>
      <c r="D7" s="2"/>
      <c r="E7" s="3"/>
      <c r="F7" s="4"/>
      <c r="G7" s="3"/>
      <c r="H7" s="12">
        <f>+A19</f>
        <v>44195</v>
      </c>
      <c r="I7" s="12"/>
    </row>
    <row r="8" spans="1:9" ht="18.75">
      <c r="A8" s="3"/>
      <c r="B8" s="3"/>
      <c r="C8" s="3"/>
      <c r="D8" s="3"/>
      <c r="E8" s="3"/>
      <c r="F8" s="3"/>
      <c r="G8" s="3"/>
      <c r="H8" s="2"/>
      <c r="I8" s="2"/>
    </row>
    <row r="9" spans="1:9" ht="18.75">
      <c r="A9" s="3"/>
      <c r="B9" s="3"/>
      <c r="C9" s="3"/>
      <c r="D9" s="3"/>
      <c r="E9" s="3"/>
      <c r="F9" s="3"/>
      <c r="G9" s="3"/>
      <c r="H9" s="3"/>
      <c r="I9" s="3"/>
    </row>
    <row r="10" spans="1:9" ht="18.75">
      <c r="A10" s="3"/>
      <c r="B10" s="3"/>
      <c r="C10" s="3"/>
      <c r="D10" s="3"/>
      <c r="E10" s="3"/>
      <c r="F10" s="3"/>
      <c r="G10" s="3"/>
      <c r="H10" s="3"/>
      <c r="I10" s="3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  <row r="12" spans="1:9" ht="18.75">
      <c r="A12" s="3"/>
      <c r="B12" s="3"/>
      <c r="C12" s="3"/>
      <c r="D12" s="3"/>
      <c r="E12" s="3"/>
      <c r="F12" s="3"/>
      <c r="G12" s="3"/>
      <c r="H12" s="3"/>
      <c r="I12" s="3"/>
    </row>
    <row r="13" spans="1:9" ht="18.75">
      <c r="A13" s="3"/>
      <c r="B13" s="3"/>
      <c r="C13" s="3"/>
      <c r="D13" s="3"/>
      <c r="E13" s="3"/>
      <c r="F13" s="3"/>
      <c r="G13" s="3"/>
      <c r="H13" s="3"/>
      <c r="I13" s="3"/>
    </row>
    <row r="14" spans="1:9" ht="25.5">
      <c r="A14" s="203" t="s">
        <v>3</v>
      </c>
      <c r="B14" s="203"/>
      <c r="C14" s="203"/>
      <c r="D14" s="203"/>
      <c r="E14" s="203"/>
      <c r="F14" s="203"/>
      <c r="G14" s="203"/>
      <c r="H14" s="203"/>
      <c r="I14" s="203"/>
    </row>
    <row r="15" spans="1:9" ht="25.5">
      <c r="A15" s="203" t="s">
        <v>4</v>
      </c>
      <c r="B15" s="203"/>
      <c r="C15" s="203"/>
      <c r="D15" s="203"/>
      <c r="E15" s="203"/>
      <c r="F15" s="203"/>
      <c r="G15" s="203"/>
      <c r="H15" s="203"/>
      <c r="I15" s="203"/>
    </row>
    <row r="16" spans="1:9" ht="25.5">
      <c r="A16" s="203" t="s">
        <v>389</v>
      </c>
      <c r="B16" s="203"/>
      <c r="C16" s="203"/>
      <c r="D16" s="203"/>
      <c r="E16" s="203"/>
      <c r="F16" s="203"/>
      <c r="G16" s="203"/>
      <c r="H16" s="203"/>
      <c r="I16" s="203"/>
    </row>
    <row r="17" spans="1:9" ht="26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6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6.25">
      <c r="A19" s="204">
        <v>44195</v>
      </c>
      <c r="B19" s="204"/>
      <c r="C19" s="204"/>
      <c r="D19" s="204"/>
      <c r="E19" s="204"/>
      <c r="F19" s="204"/>
      <c r="G19" s="204"/>
      <c r="H19" s="204"/>
      <c r="I19" s="204"/>
    </row>
    <row r="20" spans="1:9" ht="26.25">
      <c r="A20" s="130"/>
      <c r="B20" s="130"/>
      <c r="C20" s="130"/>
      <c r="D20" s="130"/>
      <c r="E20" s="130"/>
      <c r="F20" s="130"/>
      <c r="G20" s="130"/>
      <c r="H20" s="130"/>
      <c r="I20" s="130"/>
    </row>
    <row r="21" spans="1:9" ht="18.75">
      <c r="A21" s="131"/>
      <c r="B21" s="131"/>
      <c r="C21" s="131"/>
      <c r="D21" s="132"/>
      <c r="E21" s="132"/>
      <c r="F21" s="132"/>
      <c r="G21" s="132"/>
      <c r="H21" s="132"/>
      <c r="I21" s="132"/>
    </row>
    <row r="22" spans="1:9" ht="15.75">
      <c r="A22" s="133"/>
      <c r="B22" s="133"/>
      <c r="C22" s="133"/>
      <c r="D22" s="134"/>
      <c r="E22" s="134"/>
      <c r="F22" s="135"/>
      <c r="G22" s="136"/>
      <c r="H22" s="136"/>
      <c r="I22" s="136"/>
    </row>
    <row r="23" spans="1:9" ht="18.75">
      <c r="A23" s="133"/>
      <c r="B23" s="133"/>
      <c r="C23" s="133"/>
      <c r="D23" s="134"/>
      <c r="E23" s="134"/>
      <c r="F23" s="135"/>
      <c r="G23" s="133"/>
      <c r="H23" s="137"/>
      <c r="I23" s="138" t="s">
        <v>5</v>
      </c>
    </row>
    <row r="24" spans="1:9" ht="18.75">
      <c r="A24" s="135"/>
      <c r="B24" s="133"/>
      <c r="C24" s="133"/>
      <c r="D24" s="134"/>
      <c r="E24" s="134"/>
      <c r="F24" s="133"/>
      <c r="G24" s="133"/>
      <c r="H24" s="139" t="s">
        <v>6</v>
      </c>
      <c r="I24" s="140">
        <f>+A19</f>
        <v>44195</v>
      </c>
    </row>
    <row r="25" spans="1:9" ht="18.75">
      <c r="A25" s="135"/>
      <c r="B25" s="133"/>
      <c r="C25" s="133"/>
      <c r="D25" s="134"/>
      <c r="E25" s="134"/>
      <c r="F25" s="133"/>
      <c r="G25" s="133"/>
      <c r="H25" s="139" t="s">
        <v>7</v>
      </c>
      <c r="I25" s="141"/>
    </row>
    <row r="26" spans="1:9" ht="15.75" customHeight="1">
      <c r="A26" s="205" t="s">
        <v>8</v>
      </c>
      <c r="B26" s="205"/>
      <c r="C26" s="206" t="s">
        <v>9</v>
      </c>
      <c r="D26" s="206"/>
      <c r="E26" s="206"/>
      <c r="F26" s="206"/>
      <c r="G26" s="131"/>
      <c r="H26" s="139" t="s">
        <v>10</v>
      </c>
      <c r="I26" s="141"/>
    </row>
    <row r="27" spans="1:9" ht="18.75">
      <c r="A27" s="142"/>
      <c r="B27" s="142"/>
      <c r="C27" s="142"/>
      <c r="D27" s="131"/>
      <c r="E27" s="131"/>
      <c r="F27" s="131"/>
      <c r="G27" s="131"/>
      <c r="H27" s="139" t="s">
        <v>7</v>
      </c>
      <c r="I27" s="141"/>
    </row>
    <row r="28" spans="1:9" ht="15.75" customHeight="1">
      <c r="A28" s="205" t="s">
        <v>11</v>
      </c>
      <c r="B28" s="205"/>
      <c r="C28" s="207" t="s">
        <v>264</v>
      </c>
      <c r="D28" s="207"/>
      <c r="E28" s="207"/>
      <c r="F28" s="207"/>
      <c r="G28" s="131"/>
      <c r="H28" s="139" t="s">
        <v>12</v>
      </c>
      <c r="I28" s="138">
        <v>4909063598</v>
      </c>
    </row>
    <row r="29" spans="1:9" ht="18.75">
      <c r="A29" s="142"/>
      <c r="B29" s="142"/>
      <c r="C29" s="206"/>
      <c r="D29" s="206"/>
      <c r="E29" s="206"/>
      <c r="F29" s="206"/>
      <c r="G29" s="143"/>
      <c r="H29" s="139" t="s">
        <v>13</v>
      </c>
      <c r="I29" s="138">
        <v>490901001</v>
      </c>
    </row>
    <row r="30" spans="1:9" ht="15.75" customHeight="1">
      <c r="A30" s="208" t="s">
        <v>14</v>
      </c>
      <c r="B30" s="208"/>
      <c r="C30" s="3"/>
      <c r="D30" s="3"/>
      <c r="E30" s="3"/>
      <c r="F30" s="15"/>
      <c r="G30" s="15"/>
      <c r="H30" s="18" t="s">
        <v>15</v>
      </c>
      <c r="I30" s="17">
        <v>383</v>
      </c>
    </row>
    <row r="31" spans="1:9" ht="18.75">
      <c r="A31" s="19"/>
      <c r="B31" s="15"/>
      <c r="C31" s="15"/>
      <c r="D31" s="15"/>
      <c r="E31" s="15"/>
      <c r="F31" s="15"/>
      <c r="G31" s="15"/>
      <c r="H31" s="15"/>
      <c r="I31" s="15"/>
    </row>
    <row r="32" spans="1:9" ht="18.75">
      <c r="A32" s="4"/>
      <c r="B32" s="4"/>
      <c r="C32" s="4"/>
      <c r="D32" s="4"/>
      <c r="E32" s="4"/>
      <c r="F32" s="4"/>
      <c r="G32" s="4"/>
      <c r="H32" s="4"/>
      <c r="I32" s="4"/>
    </row>
    <row r="36" spans="1:15" ht="20.25">
      <c r="A36" s="209" t="s">
        <v>16</v>
      </c>
      <c r="B36" s="209"/>
      <c r="C36" s="209"/>
      <c r="D36" s="209"/>
      <c r="E36" s="209"/>
      <c r="F36" s="209"/>
      <c r="G36" s="209"/>
      <c r="H36" s="209"/>
      <c r="I36" s="209"/>
    </row>
    <row r="37" spans="1:15" ht="15.75" thickBot="1"/>
    <row r="38" spans="1:15" ht="15.75">
      <c r="A38" s="210" t="s">
        <v>17</v>
      </c>
      <c r="B38" s="211"/>
      <c r="C38" s="214" t="s">
        <v>18</v>
      </c>
      <c r="D38" s="214" t="s">
        <v>19</v>
      </c>
      <c r="E38" s="214" t="s">
        <v>20</v>
      </c>
      <c r="F38" s="214" t="s">
        <v>21</v>
      </c>
      <c r="G38" s="214"/>
      <c r="H38" s="214"/>
      <c r="I38" s="216"/>
      <c r="K38" t="s">
        <v>145</v>
      </c>
      <c r="L38" s="201">
        <f>L40+L41</f>
        <v>129914126.12</v>
      </c>
      <c r="M38" s="201">
        <f t="shared" ref="M38:N38" si="0">M40+M41</f>
        <v>114285600.12</v>
      </c>
      <c r="N38" s="201">
        <f t="shared" si="0"/>
        <v>131621625.12</v>
      </c>
    </row>
    <row r="39" spans="1:15" ht="31.5">
      <c r="A39" s="212"/>
      <c r="B39" s="213"/>
      <c r="C39" s="215"/>
      <c r="D39" s="215"/>
      <c r="E39" s="215"/>
      <c r="F39" s="181" t="s">
        <v>386</v>
      </c>
      <c r="G39" s="181" t="s">
        <v>387</v>
      </c>
      <c r="H39" s="181" t="s">
        <v>388</v>
      </c>
      <c r="I39" s="21" t="s">
        <v>22</v>
      </c>
      <c r="L39">
        <v>2021</v>
      </c>
      <c r="M39">
        <v>2022</v>
      </c>
      <c r="N39">
        <v>2023</v>
      </c>
    </row>
    <row r="40" spans="1:15" ht="16.5" thickBot="1">
      <c r="A40" s="219">
        <v>1</v>
      </c>
      <c r="B40" s="220"/>
      <c r="C40" s="22">
        <v>2</v>
      </c>
      <c r="D40" s="22">
        <v>3</v>
      </c>
      <c r="E40" s="22">
        <v>4</v>
      </c>
      <c r="F40" s="22">
        <v>5</v>
      </c>
      <c r="G40" s="22">
        <v>6</v>
      </c>
      <c r="H40" s="22">
        <v>7</v>
      </c>
      <c r="I40" s="23">
        <v>8</v>
      </c>
      <c r="K40" t="s">
        <v>342</v>
      </c>
      <c r="L40">
        <v>8970182.120000001</v>
      </c>
      <c r="M40">
        <v>8970182.120000001</v>
      </c>
      <c r="N40">
        <v>8970182.120000001</v>
      </c>
    </row>
    <row r="41" spans="1:15" ht="16.5" thickBot="1">
      <c r="A41" s="221" t="s">
        <v>23</v>
      </c>
      <c r="B41" s="222"/>
      <c r="C41" s="24" t="s">
        <v>24</v>
      </c>
      <c r="D41" s="25" t="s">
        <v>25</v>
      </c>
      <c r="E41" s="25" t="s">
        <v>25</v>
      </c>
      <c r="F41" s="26">
        <v>7675393.96</v>
      </c>
      <c r="G41" s="26"/>
      <c r="H41" s="26"/>
      <c r="I41" s="27"/>
      <c r="L41" s="151">
        <f>SUM(L42:L64)</f>
        <v>120943944</v>
      </c>
      <c r="M41" s="151">
        <f>SUM(M42:M64)</f>
        <v>105315418</v>
      </c>
      <c r="N41" s="151">
        <f>SUM(N42:N64)</f>
        <v>122651443</v>
      </c>
      <c r="O41" s="151"/>
    </row>
    <row r="42" spans="1:15" ht="16.5" thickBot="1">
      <c r="A42" s="221" t="s">
        <v>26</v>
      </c>
      <c r="B42" s="222"/>
      <c r="C42" s="24" t="s">
        <v>27</v>
      </c>
      <c r="D42" s="25" t="s">
        <v>25</v>
      </c>
      <c r="E42" s="25" t="s">
        <v>25</v>
      </c>
      <c r="F42" s="26">
        <f>+F41+F43-F70+F119-F124</f>
        <v>4010664.3500000234</v>
      </c>
      <c r="G42" s="26">
        <f>+G41+G43-G70+G119-G124</f>
        <v>0</v>
      </c>
      <c r="H42" s="26">
        <f>+H41+H43-H70+H119-H124</f>
        <v>1.4901161193847656E-8</v>
      </c>
      <c r="I42" s="27">
        <f>+I41+I43-I70</f>
        <v>0</v>
      </c>
      <c r="K42" t="s">
        <v>329</v>
      </c>
      <c r="L42">
        <v>13369768</v>
      </c>
      <c r="M42">
        <v>12900862</v>
      </c>
      <c r="N42">
        <v>12537173</v>
      </c>
    </row>
    <row r="43" spans="1:15" ht="16.5" thickBot="1">
      <c r="A43" s="221" t="s">
        <v>28</v>
      </c>
      <c r="B43" s="222"/>
      <c r="C43" s="25">
        <v>1000</v>
      </c>
      <c r="D43" s="25"/>
      <c r="E43" s="25"/>
      <c r="F43" s="26">
        <f>+F45+F48+F53+F56+F59+F64</f>
        <v>129914126.12</v>
      </c>
      <c r="G43" s="26">
        <f>+G45+G48+G53+G56+G59+G64</f>
        <v>114285600.12</v>
      </c>
      <c r="H43" s="26">
        <f>+H45+H48+H53+H56+H59+H64</f>
        <v>131621625.12</v>
      </c>
      <c r="I43" s="27"/>
      <c r="K43" t="s">
        <v>330</v>
      </c>
      <c r="L43">
        <v>88774400</v>
      </c>
      <c r="M43">
        <v>74476180</v>
      </c>
      <c r="N43">
        <v>92588280</v>
      </c>
    </row>
    <row r="44" spans="1:15" ht="15.75">
      <c r="A44" s="223" t="s">
        <v>29</v>
      </c>
      <c r="B44" s="224"/>
      <c r="C44" s="28"/>
      <c r="D44" s="28"/>
      <c r="E44" s="28"/>
      <c r="F44" s="29"/>
      <c r="G44" s="29"/>
      <c r="H44" s="29"/>
      <c r="I44" s="30"/>
      <c r="K44" t="s">
        <v>331</v>
      </c>
      <c r="L44">
        <v>1274000</v>
      </c>
      <c r="M44">
        <v>1274000</v>
      </c>
      <c r="N44">
        <v>1274000</v>
      </c>
    </row>
    <row r="45" spans="1:15" ht="15.75">
      <c r="A45" s="217" t="s">
        <v>30</v>
      </c>
      <c r="B45" s="218"/>
      <c r="C45" s="20">
        <v>1100</v>
      </c>
      <c r="D45" s="20">
        <v>120</v>
      </c>
      <c r="E45" s="20"/>
      <c r="F45" s="31">
        <f>+F47</f>
        <v>0</v>
      </c>
      <c r="G45" s="31">
        <f>+G47</f>
        <v>0</v>
      </c>
      <c r="H45" s="31">
        <f>+H47</f>
        <v>0</v>
      </c>
      <c r="I45" s="32"/>
      <c r="K45" t="s">
        <v>332</v>
      </c>
      <c r="L45">
        <v>1220900</v>
      </c>
      <c r="M45">
        <v>1220900</v>
      </c>
      <c r="N45">
        <v>1220900</v>
      </c>
    </row>
    <row r="46" spans="1:15" ht="15.75" customHeight="1">
      <c r="A46" s="217" t="s">
        <v>31</v>
      </c>
      <c r="B46" s="218"/>
      <c r="C46" s="20"/>
      <c r="D46" s="20"/>
      <c r="E46" s="20"/>
      <c r="F46" s="31"/>
      <c r="G46" s="31"/>
      <c r="H46" s="31"/>
      <c r="I46" s="32"/>
      <c r="K46" t="s">
        <v>358</v>
      </c>
      <c r="L46">
        <v>5874000</v>
      </c>
      <c r="M46">
        <v>5874000</v>
      </c>
      <c r="N46">
        <v>5874000</v>
      </c>
    </row>
    <row r="47" spans="1:15" ht="15.75">
      <c r="A47" s="217"/>
      <c r="B47" s="218"/>
      <c r="C47" s="20">
        <v>1110</v>
      </c>
      <c r="D47" s="20"/>
      <c r="E47" s="20"/>
      <c r="F47" s="31"/>
      <c r="G47" s="31"/>
      <c r="H47" s="31"/>
      <c r="I47" s="32"/>
      <c r="K47" t="s">
        <v>333</v>
      </c>
      <c r="L47">
        <v>1721400</v>
      </c>
      <c r="M47">
        <v>1721400</v>
      </c>
      <c r="N47">
        <v>1655200</v>
      </c>
    </row>
    <row r="48" spans="1:15" ht="15.75">
      <c r="A48" s="217" t="s">
        <v>32</v>
      </c>
      <c r="B48" s="218"/>
      <c r="C48" s="20">
        <v>1200</v>
      </c>
      <c r="D48" s="20">
        <v>130</v>
      </c>
      <c r="E48" s="20"/>
      <c r="F48" s="31">
        <f>SUM(F50:F52)</f>
        <v>8970182.120000001</v>
      </c>
      <c r="G48" s="31">
        <f>SUM(G50:G52)</f>
        <v>8970182.120000001</v>
      </c>
      <c r="H48" s="31">
        <f>SUM(H50:H52)</f>
        <v>8970182.120000001</v>
      </c>
      <c r="I48" s="32"/>
      <c r="K48" t="s">
        <v>334</v>
      </c>
      <c r="L48">
        <v>57400</v>
      </c>
      <c r="M48">
        <v>57400</v>
      </c>
      <c r="N48">
        <v>57400</v>
      </c>
    </row>
    <row r="49" spans="1:14" ht="15.75">
      <c r="A49" s="217" t="s">
        <v>29</v>
      </c>
      <c r="B49" s="218"/>
      <c r="C49" s="20"/>
      <c r="D49" s="20"/>
      <c r="E49" s="20"/>
      <c r="F49" s="31"/>
      <c r="G49" s="31"/>
      <c r="H49" s="31"/>
      <c r="I49" s="32"/>
      <c r="K49" t="s">
        <v>335</v>
      </c>
      <c r="L49">
        <v>1122800</v>
      </c>
    </row>
    <row r="50" spans="1:14" ht="47.25" customHeight="1">
      <c r="A50" s="217" t="s">
        <v>33</v>
      </c>
      <c r="B50" s="218"/>
      <c r="C50" s="20">
        <v>1210</v>
      </c>
      <c r="D50" s="20">
        <v>130</v>
      </c>
      <c r="E50" s="20"/>
      <c r="F50" s="31"/>
      <c r="G50" s="31"/>
      <c r="H50" s="31"/>
      <c r="I50" s="32"/>
      <c r="K50" t="s">
        <v>336</v>
      </c>
      <c r="L50">
        <v>46200</v>
      </c>
    </row>
    <row r="51" spans="1:14" ht="46.5" customHeight="1">
      <c r="A51" s="217" t="s">
        <v>34</v>
      </c>
      <c r="B51" s="218"/>
      <c r="C51" s="20">
        <v>1220</v>
      </c>
      <c r="D51" s="20">
        <v>130</v>
      </c>
      <c r="E51" s="20"/>
      <c r="F51" s="31"/>
      <c r="G51" s="31"/>
      <c r="H51" s="31"/>
      <c r="I51" s="32"/>
      <c r="K51" t="s">
        <v>359</v>
      </c>
      <c r="L51">
        <v>4900</v>
      </c>
      <c r="M51">
        <v>5100</v>
      </c>
      <c r="N51">
        <v>5300</v>
      </c>
    </row>
    <row r="52" spans="1:14" ht="30.75" customHeight="1">
      <c r="A52" s="217" t="s">
        <v>35</v>
      </c>
      <c r="B52" s="218"/>
      <c r="C52" s="20">
        <v>1230</v>
      </c>
      <c r="D52" s="20">
        <v>130</v>
      </c>
      <c r="E52" s="113"/>
      <c r="F52" s="31">
        <v>8970182.120000001</v>
      </c>
      <c r="G52" s="31">
        <f>F52</f>
        <v>8970182.120000001</v>
      </c>
      <c r="H52" s="31">
        <f>F52</f>
        <v>8970182.120000001</v>
      </c>
      <c r="I52" s="32"/>
      <c r="K52" t="s">
        <v>360</v>
      </c>
      <c r="L52">
        <v>5469500</v>
      </c>
      <c r="M52">
        <v>5611600</v>
      </c>
      <c r="N52">
        <v>5328500</v>
      </c>
    </row>
    <row r="53" spans="1:14" ht="15.75">
      <c r="A53" s="217" t="s">
        <v>36</v>
      </c>
      <c r="B53" s="218"/>
      <c r="C53" s="20">
        <v>1300</v>
      </c>
      <c r="D53" s="20">
        <v>140</v>
      </c>
      <c r="E53" s="20"/>
      <c r="F53" s="31">
        <f>+F55</f>
        <v>0</v>
      </c>
      <c r="G53" s="31">
        <f>+G55</f>
        <v>0</v>
      </c>
      <c r="H53" s="31">
        <f>+H55</f>
        <v>0</v>
      </c>
      <c r="I53" s="32"/>
      <c r="K53" t="s">
        <v>383</v>
      </c>
      <c r="L53">
        <v>540900</v>
      </c>
      <c r="M53">
        <v>693600</v>
      </c>
      <c r="N53">
        <v>658600</v>
      </c>
    </row>
    <row r="54" spans="1:14" ht="15.75">
      <c r="A54" s="217" t="s">
        <v>31</v>
      </c>
      <c r="B54" s="218"/>
      <c r="C54" s="20"/>
      <c r="D54" s="20"/>
      <c r="E54" s="20"/>
      <c r="F54" s="31"/>
      <c r="G54" s="31"/>
      <c r="H54" s="31"/>
      <c r="I54" s="32"/>
      <c r="K54" t="s">
        <v>361</v>
      </c>
      <c r="L54">
        <v>258700</v>
      </c>
      <c r="M54">
        <v>271300</v>
      </c>
      <c r="N54">
        <v>257700</v>
      </c>
    </row>
    <row r="55" spans="1:14" ht="15.75">
      <c r="A55" s="217"/>
      <c r="B55" s="218"/>
      <c r="C55" s="20">
        <v>1310</v>
      </c>
      <c r="D55" s="20">
        <v>140</v>
      </c>
      <c r="E55" s="20"/>
      <c r="F55" s="31"/>
      <c r="G55" s="31"/>
      <c r="H55" s="31"/>
      <c r="I55" s="32"/>
      <c r="K55" t="s">
        <v>337</v>
      </c>
      <c r="L55">
        <v>269686</v>
      </c>
      <c r="M55">
        <v>269686</v>
      </c>
      <c r="N55">
        <v>255000</v>
      </c>
    </row>
    <row r="56" spans="1:14" ht="15.75">
      <c r="A56" s="217" t="s">
        <v>37</v>
      </c>
      <c r="B56" s="218"/>
      <c r="C56" s="20">
        <v>1400</v>
      </c>
      <c r="D56" s="20">
        <v>150</v>
      </c>
      <c r="E56" s="20"/>
      <c r="F56" s="31">
        <f>+F58</f>
        <v>0</v>
      </c>
      <c r="G56" s="31">
        <f>+G58</f>
        <v>0</v>
      </c>
      <c r="H56" s="31">
        <f>+H58</f>
        <v>0</v>
      </c>
      <c r="I56" s="32"/>
      <c r="K56" t="s">
        <v>384</v>
      </c>
      <c r="L56">
        <v>150000</v>
      </c>
      <c r="M56">
        <v>150000</v>
      </c>
      <c r="N56">
        <v>150000</v>
      </c>
    </row>
    <row r="57" spans="1:14" ht="15.75">
      <c r="A57" s="217" t="s">
        <v>31</v>
      </c>
      <c r="B57" s="218"/>
      <c r="C57" s="20"/>
      <c r="D57" s="20"/>
      <c r="E57" s="20"/>
      <c r="F57" s="31"/>
      <c r="G57" s="31"/>
      <c r="H57" s="31"/>
      <c r="I57" s="32"/>
      <c r="K57" t="s">
        <v>385</v>
      </c>
      <c r="L57">
        <v>80000</v>
      </c>
      <c r="M57">
        <v>80000</v>
      </c>
      <c r="N57">
        <v>80000</v>
      </c>
    </row>
    <row r="58" spans="1:14" ht="15.75">
      <c r="A58" s="217"/>
      <c r="B58" s="218"/>
      <c r="C58" s="20"/>
      <c r="D58" s="20"/>
      <c r="E58" s="20"/>
      <c r="F58" s="31"/>
      <c r="G58" s="31"/>
      <c r="H58" s="31"/>
      <c r="I58" s="32"/>
      <c r="K58" t="s">
        <v>338</v>
      </c>
      <c r="L58">
        <v>709390</v>
      </c>
      <c r="M58">
        <v>709390</v>
      </c>
      <c r="N58">
        <v>709390</v>
      </c>
    </row>
    <row r="59" spans="1:14" ht="15.75">
      <c r="A59" s="217" t="s">
        <v>38</v>
      </c>
      <c r="B59" s="218"/>
      <c r="C59" s="20">
        <v>1500</v>
      </c>
      <c r="D59" s="20">
        <v>180</v>
      </c>
      <c r="E59" s="20"/>
      <c r="F59" s="31">
        <f>SUM(F61:F63)</f>
        <v>120943944</v>
      </c>
      <c r="G59" s="31">
        <f>SUM(G61:G63)</f>
        <v>105315418</v>
      </c>
      <c r="H59" s="31">
        <f>SUM(H61:H63)</f>
        <v>122651443</v>
      </c>
      <c r="I59" s="32"/>
    </row>
    <row r="60" spans="1:14" ht="15.75">
      <c r="A60" s="217" t="s">
        <v>31</v>
      </c>
      <c r="B60" s="218"/>
      <c r="C60" s="20"/>
      <c r="D60" s="20"/>
      <c r="E60" s="20"/>
      <c r="F60" s="31"/>
      <c r="G60" s="31"/>
      <c r="H60" s="31"/>
      <c r="I60" s="32"/>
    </row>
    <row r="61" spans="1:14" ht="15.75">
      <c r="A61" s="217" t="s">
        <v>39</v>
      </c>
      <c r="B61" s="218"/>
      <c r="C61" s="20">
        <v>1510</v>
      </c>
      <c r="D61" s="20">
        <v>180</v>
      </c>
      <c r="E61" s="20"/>
      <c r="F61" s="31">
        <f>L41</f>
        <v>120943944</v>
      </c>
      <c r="G61" s="31">
        <f>M41</f>
        <v>105315418</v>
      </c>
      <c r="H61" s="31">
        <f>N41</f>
        <v>122651443</v>
      </c>
      <c r="I61" s="32"/>
    </row>
    <row r="62" spans="1:14" ht="15.75">
      <c r="A62" s="217" t="s">
        <v>40</v>
      </c>
      <c r="B62" s="218"/>
      <c r="C62" s="20">
        <v>1520</v>
      </c>
      <c r="D62" s="20">
        <v>180</v>
      </c>
      <c r="E62" s="20"/>
      <c r="F62" s="31"/>
      <c r="G62" s="31"/>
      <c r="H62" s="31"/>
      <c r="I62" s="32"/>
    </row>
    <row r="63" spans="1:14" ht="15.75">
      <c r="A63" s="217"/>
      <c r="B63" s="218"/>
      <c r="C63" s="20"/>
      <c r="D63" s="20"/>
      <c r="E63" s="20"/>
      <c r="F63" s="31"/>
      <c r="G63" s="31"/>
      <c r="H63" s="31"/>
      <c r="I63" s="32"/>
    </row>
    <row r="64" spans="1:14" ht="15.75">
      <c r="A64" s="217" t="s">
        <v>41</v>
      </c>
      <c r="B64" s="218"/>
      <c r="C64" s="20">
        <v>1900</v>
      </c>
      <c r="D64" s="20"/>
      <c r="E64" s="20"/>
      <c r="F64" s="31">
        <f>+F66</f>
        <v>0</v>
      </c>
      <c r="G64" s="31">
        <f>+G66</f>
        <v>0</v>
      </c>
      <c r="H64" s="31">
        <f>+H66</f>
        <v>0</v>
      </c>
      <c r="I64" s="32"/>
    </row>
    <row r="65" spans="1:13" ht="15.75">
      <c r="A65" s="217" t="s">
        <v>31</v>
      </c>
      <c r="B65" s="218"/>
      <c r="C65" s="20"/>
      <c r="D65" s="20"/>
      <c r="E65" s="20"/>
      <c r="F65" s="31"/>
      <c r="G65" s="31"/>
      <c r="H65" s="31"/>
      <c r="I65" s="32"/>
    </row>
    <row r="66" spans="1:13" ht="15.75">
      <c r="A66" s="217" t="s">
        <v>42</v>
      </c>
      <c r="B66" s="218"/>
      <c r="C66" s="20">
        <v>1980</v>
      </c>
      <c r="D66" s="20" t="s">
        <v>25</v>
      </c>
      <c r="E66" s="20"/>
      <c r="F66" s="31">
        <f>SUM(F68:F69)</f>
        <v>0</v>
      </c>
      <c r="G66" s="31">
        <f>SUM(G68:G69)</f>
        <v>0</v>
      </c>
      <c r="H66" s="31">
        <f>SUM(H68:H69)</f>
        <v>0</v>
      </c>
      <c r="I66" s="32"/>
    </row>
    <row r="67" spans="1:13" ht="15.75">
      <c r="A67" s="217" t="s">
        <v>43</v>
      </c>
      <c r="B67" s="218"/>
      <c r="C67" s="20"/>
      <c r="D67" s="20"/>
      <c r="E67" s="20"/>
      <c r="F67" s="31"/>
      <c r="G67" s="31"/>
      <c r="H67" s="31"/>
      <c r="I67" s="32"/>
    </row>
    <row r="68" spans="1:13" ht="31.5" customHeight="1">
      <c r="A68" s="217" t="s">
        <v>44</v>
      </c>
      <c r="B68" s="218"/>
      <c r="C68" s="20">
        <v>1981</v>
      </c>
      <c r="D68" s="20">
        <v>510</v>
      </c>
      <c r="E68" s="20"/>
      <c r="F68" s="31"/>
      <c r="G68" s="31"/>
      <c r="H68" s="31"/>
      <c r="I68" s="32" t="s">
        <v>25</v>
      </c>
    </row>
    <row r="69" spans="1:13" ht="16.5" thickBot="1">
      <c r="A69" s="225"/>
      <c r="B69" s="226"/>
      <c r="C69" s="22"/>
      <c r="D69" s="22"/>
      <c r="E69" s="22"/>
      <c r="F69" s="33"/>
      <c r="G69" s="33"/>
      <c r="H69" s="33"/>
      <c r="I69" s="34"/>
    </row>
    <row r="70" spans="1:13" ht="16.5" thickBot="1">
      <c r="A70" s="221" t="s">
        <v>45</v>
      </c>
      <c r="B70" s="222"/>
      <c r="C70" s="25">
        <v>2000</v>
      </c>
      <c r="D70" s="25" t="s">
        <v>25</v>
      </c>
      <c r="E70" s="25"/>
      <c r="F70" s="26">
        <f>+F72+F87+F96+F101+F106+F108</f>
        <v>129914126.11999999</v>
      </c>
      <c r="G70" s="26">
        <f>+G72+G87+G96+G101+G106+G108</f>
        <v>114285600.12</v>
      </c>
      <c r="H70" s="26">
        <f>+H72+H87+H96+H101+H106+H108</f>
        <v>131621625.11999999</v>
      </c>
      <c r="I70" s="27"/>
      <c r="L70" s="7" t="e">
        <f>SUM(L74:L113)</f>
        <v>#REF!</v>
      </c>
      <c r="M70" s="170"/>
    </row>
    <row r="71" spans="1:13" ht="15.75">
      <c r="A71" s="223" t="s">
        <v>29</v>
      </c>
      <c r="B71" s="224"/>
      <c r="C71" s="28"/>
      <c r="D71" s="28"/>
      <c r="E71" s="28"/>
      <c r="F71" s="29"/>
      <c r="G71" s="29"/>
      <c r="H71" s="29"/>
      <c r="I71" s="30"/>
    </row>
    <row r="72" spans="1:13" ht="15.75">
      <c r="A72" s="217" t="s">
        <v>46</v>
      </c>
      <c r="B72" s="218"/>
      <c r="C72" s="20">
        <v>2100</v>
      </c>
      <c r="D72" s="20" t="s">
        <v>25</v>
      </c>
      <c r="E72" s="20"/>
      <c r="F72" s="31">
        <f>+F74+F75+F76+F77+F81+F82+F83</f>
        <v>100181316.81999999</v>
      </c>
      <c r="G72" s="31">
        <f>+G74+G75+G76+G77+G81+G82+G83</f>
        <v>85763616.820000008</v>
      </c>
      <c r="H72" s="31">
        <f>+H74+H75+H76+H77+H81+H82+H83</f>
        <v>102407716.81999999</v>
      </c>
      <c r="I72" s="32" t="s">
        <v>25</v>
      </c>
    </row>
    <row r="73" spans="1:13" ht="15.75">
      <c r="A73" s="217" t="s">
        <v>31</v>
      </c>
      <c r="B73" s="218"/>
      <c r="C73" s="20"/>
      <c r="D73" s="20"/>
      <c r="E73" s="20"/>
      <c r="F73" s="31"/>
      <c r="G73" s="31"/>
      <c r="H73" s="31"/>
      <c r="I73" s="32"/>
    </row>
    <row r="74" spans="1:13" ht="15.75">
      <c r="A74" s="217" t="s">
        <v>47</v>
      </c>
      <c r="B74" s="218"/>
      <c r="C74" s="20">
        <v>2110</v>
      </c>
      <c r="D74" s="20">
        <v>111</v>
      </c>
      <c r="E74" s="20"/>
      <c r="F74" s="31">
        <f>84000+24630000+43515400+978500+937700+4511520+270300+3404283.46</f>
        <v>78331703.459999993</v>
      </c>
      <c r="G74" s="31">
        <f>84000+20830900+34070000+978500+937700+4511520+270300+3404283.46</f>
        <v>65087203.460000001</v>
      </c>
      <c r="H74" s="31">
        <f>84000+26150000+42769700+978500+937700+4511520+270300+3404283.46</f>
        <v>79106003.459999993</v>
      </c>
      <c r="I74" s="32" t="s">
        <v>25</v>
      </c>
      <c r="K74">
        <v>211</v>
      </c>
      <c r="L74" s="7">
        <f>суб!K54+мб!K21+кат!K24+кл.рук!K21+кл.рукФБ!K21+лол!K23+3404283.46</f>
        <v>78331703.459999993</v>
      </c>
      <c r="M74" s="7"/>
    </row>
    <row r="75" spans="1:13" ht="15.75">
      <c r="A75" s="217" t="s">
        <v>48</v>
      </c>
      <c r="B75" s="218"/>
      <c r="C75" s="20">
        <v>2120</v>
      </c>
      <c r="D75" s="20">
        <v>112</v>
      </c>
      <c r="E75" s="20"/>
      <c r="F75" s="31">
        <f>1869060</f>
        <v>1869060</v>
      </c>
      <c r="G75" s="31">
        <v>2369060</v>
      </c>
      <c r="H75" s="31">
        <v>1069060</v>
      </c>
      <c r="I75" s="32" t="s">
        <v>25</v>
      </c>
      <c r="K75" t="s">
        <v>362</v>
      </c>
      <c r="L75" s="7">
        <f>мб!J92</f>
        <v>1869060</v>
      </c>
    </row>
    <row r="76" spans="1:13" ht="31.5" customHeight="1">
      <c r="A76" s="217" t="s">
        <v>49</v>
      </c>
      <c r="B76" s="218"/>
      <c r="C76" s="20">
        <v>2130</v>
      </c>
      <c r="D76" s="20">
        <v>113</v>
      </c>
      <c r="E76" s="20"/>
      <c r="F76" s="31"/>
      <c r="G76" s="31"/>
      <c r="H76" s="31"/>
      <c r="I76" s="32" t="s">
        <v>25</v>
      </c>
    </row>
    <row r="77" spans="1:13" ht="47.25" customHeight="1">
      <c r="A77" s="217" t="s">
        <v>50</v>
      </c>
      <c r="B77" s="218"/>
      <c r="C77" s="20">
        <v>2140</v>
      </c>
      <c r="D77" s="20">
        <v>119</v>
      </c>
      <c r="E77" s="20"/>
      <c r="F77" s="31">
        <f>+F79+F80</f>
        <v>19980553.359999999</v>
      </c>
      <c r="G77" s="31">
        <f>+G79+G80</f>
        <v>18307353.359999999</v>
      </c>
      <c r="H77" s="31">
        <f>+H79+H80</f>
        <v>22232653.359999999</v>
      </c>
      <c r="I77" s="32" t="s">
        <v>25</v>
      </c>
    </row>
    <row r="78" spans="1:13" ht="15.75">
      <c r="A78" s="217" t="s">
        <v>29</v>
      </c>
      <c r="B78" s="218"/>
      <c r="C78" s="20"/>
      <c r="D78" s="20"/>
      <c r="E78" s="20"/>
      <c r="F78" s="31"/>
      <c r="G78" s="31"/>
      <c r="H78" s="31"/>
      <c r="I78" s="32"/>
    </row>
    <row r="79" spans="1:13" ht="15.75">
      <c r="A79" s="217" t="s">
        <v>51</v>
      </c>
      <c r="B79" s="218"/>
      <c r="C79" s="20">
        <v>2141</v>
      </c>
      <c r="D79" s="20">
        <v>119</v>
      </c>
      <c r="E79" s="20"/>
      <c r="F79" s="31">
        <f>25368+5110500+11934900+295500+283200+1362480+81090+887515.36</f>
        <v>19980553.359999999</v>
      </c>
      <c r="G79" s="31">
        <f>25368+5832600+9539600+295500+283200+1362480+81090+887515.36</f>
        <v>18307353.359999999</v>
      </c>
      <c r="H79" s="31">
        <f>25368+7322000+11975500+295500+283200+1362480+81090+887515.36</f>
        <v>22232653.359999999</v>
      </c>
      <c r="I79" s="32" t="s">
        <v>25</v>
      </c>
      <c r="K79">
        <v>213</v>
      </c>
      <c r="L79" s="7">
        <f>суб!K100+мб!K67+кат!K71+кл.рук!K67+кл.рукФБ!J67+лол!K69+887515.36</f>
        <v>19980553.359999999</v>
      </c>
    </row>
    <row r="80" spans="1:13" ht="15.75">
      <c r="A80" s="217" t="s">
        <v>52</v>
      </c>
      <c r="B80" s="218"/>
      <c r="C80" s="20">
        <v>2142</v>
      </c>
      <c r="D80" s="20">
        <v>119</v>
      </c>
      <c r="E80" s="20"/>
      <c r="F80" s="31"/>
      <c r="G80" s="31"/>
      <c r="H80" s="31"/>
      <c r="I80" s="32" t="s">
        <v>25</v>
      </c>
    </row>
    <row r="81" spans="1:12" ht="31.5" customHeight="1">
      <c r="A81" s="217" t="s">
        <v>53</v>
      </c>
      <c r="B81" s="218"/>
      <c r="C81" s="20">
        <v>2150</v>
      </c>
      <c r="D81" s="20">
        <v>131</v>
      </c>
      <c r="E81" s="20"/>
      <c r="F81" s="31"/>
      <c r="G81" s="31"/>
      <c r="H81" s="31"/>
      <c r="I81" s="32" t="s">
        <v>25</v>
      </c>
    </row>
    <row r="82" spans="1:12" ht="32.25" customHeight="1">
      <c r="A82" s="217" t="s">
        <v>54</v>
      </c>
      <c r="B82" s="218"/>
      <c r="C82" s="20">
        <v>2160</v>
      </c>
      <c r="D82" s="20">
        <v>134</v>
      </c>
      <c r="E82" s="20"/>
      <c r="F82" s="31"/>
      <c r="G82" s="31"/>
      <c r="H82" s="31"/>
      <c r="I82" s="32" t="s">
        <v>25</v>
      </c>
    </row>
    <row r="83" spans="1:12" ht="31.5" customHeight="1">
      <c r="A83" s="217" t="s">
        <v>55</v>
      </c>
      <c r="B83" s="218"/>
      <c r="C83" s="20">
        <v>2170</v>
      </c>
      <c r="D83" s="20">
        <v>139</v>
      </c>
      <c r="E83" s="20"/>
      <c r="F83" s="31">
        <f>+F85+F86</f>
        <v>0</v>
      </c>
      <c r="G83" s="31">
        <f>+G85+G86</f>
        <v>0</v>
      </c>
      <c r="H83" s="31">
        <f>+H85+H86</f>
        <v>0</v>
      </c>
      <c r="I83" s="32" t="s">
        <v>25</v>
      </c>
    </row>
    <row r="84" spans="1:12" ht="15.75">
      <c r="A84" s="217" t="s">
        <v>29</v>
      </c>
      <c r="B84" s="218"/>
      <c r="C84" s="20"/>
      <c r="D84" s="20"/>
      <c r="E84" s="20"/>
      <c r="F84" s="31"/>
      <c r="G84" s="31"/>
      <c r="H84" s="31"/>
      <c r="I84" s="32"/>
    </row>
    <row r="85" spans="1:12" ht="15.75">
      <c r="A85" s="217" t="s">
        <v>56</v>
      </c>
      <c r="B85" s="218"/>
      <c r="C85" s="20">
        <v>2171</v>
      </c>
      <c r="D85" s="20">
        <v>139</v>
      </c>
      <c r="E85" s="20"/>
      <c r="F85" s="31"/>
      <c r="G85" s="31"/>
      <c r="H85" s="31"/>
      <c r="I85" s="32" t="s">
        <v>25</v>
      </c>
    </row>
    <row r="86" spans="1:12" ht="15.75">
      <c r="A86" s="217" t="s">
        <v>57</v>
      </c>
      <c r="B86" s="218"/>
      <c r="C86" s="20">
        <v>2172</v>
      </c>
      <c r="D86" s="20">
        <v>139</v>
      </c>
      <c r="E86" s="20"/>
      <c r="F86" s="31"/>
      <c r="G86" s="31"/>
      <c r="H86" s="31"/>
      <c r="I86" s="32" t="s">
        <v>25</v>
      </c>
    </row>
    <row r="87" spans="1:12" ht="15.75">
      <c r="A87" s="217" t="s">
        <v>58</v>
      </c>
      <c r="B87" s="218"/>
      <c r="C87" s="20">
        <v>2200</v>
      </c>
      <c r="D87" s="20">
        <v>300</v>
      </c>
      <c r="E87" s="20"/>
      <c r="F87" s="31">
        <f>+F89+F93+F94+F95</f>
        <v>379080</v>
      </c>
      <c r="G87" s="31">
        <f>+G89+G93+G94+G95</f>
        <v>379080</v>
      </c>
      <c r="H87" s="31">
        <f>+H89+H93+H94+H95</f>
        <v>379080</v>
      </c>
      <c r="I87" s="32" t="s">
        <v>25</v>
      </c>
    </row>
    <row r="88" spans="1:12" ht="15.75">
      <c r="A88" s="217" t="s">
        <v>29</v>
      </c>
      <c r="B88" s="218"/>
      <c r="C88" s="20"/>
      <c r="D88" s="20"/>
      <c r="E88" s="20"/>
      <c r="F88" s="31"/>
      <c r="G88" s="31"/>
      <c r="H88" s="31"/>
      <c r="I88" s="32"/>
    </row>
    <row r="89" spans="1:12" ht="31.5" customHeight="1">
      <c r="A89" s="217" t="s">
        <v>59</v>
      </c>
      <c r="B89" s="218"/>
      <c r="C89" s="20">
        <v>2210</v>
      </c>
      <c r="D89" s="20">
        <v>320</v>
      </c>
      <c r="E89" s="20"/>
      <c r="F89" s="31">
        <f>+F91</f>
        <v>154080</v>
      </c>
      <c r="G89" s="31">
        <f>+G91</f>
        <v>154080</v>
      </c>
      <c r="H89" s="31">
        <f>+H91</f>
        <v>154080</v>
      </c>
      <c r="I89" s="32" t="s">
        <v>25</v>
      </c>
    </row>
    <row r="90" spans="1:12" ht="15.75">
      <c r="A90" s="217" t="s">
        <v>43</v>
      </c>
      <c r="B90" s="218"/>
      <c r="C90" s="20"/>
      <c r="D90" s="20"/>
      <c r="E90" s="20"/>
      <c r="F90" s="31"/>
      <c r="G90" s="31"/>
      <c r="H90" s="31"/>
      <c r="I90" s="32"/>
    </row>
    <row r="91" spans="1:12" ht="31.5" customHeight="1">
      <c r="A91" s="217" t="s">
        <v>60</v>
      </c>
      <c r="B91" s="218"/>
      <c r="C91" s="20">
        <v>2211</v>
      </c>
      <c r="D91" s="20">
        <v>321</v>
      </c>
      <c r="E91" s="20"/>
      <c r="F91" s="31">
        <f>4080+150000</f>
        <v>154080</v>
      </c>
      <c r="G91" s="31">
        <f t="shared" ref="G91:H91" si="1">4080+150000</f>
        <v>154080</v>
      </c>
      <c r="H91" s="31">
        <f t="shared" si="1"/>
        <v>154080</v>
      </c>
      <c r="I91" s="32" t="s">
        <v>25</v>
      </c>
      <c r="K91" t="s">
        <v>363</v>
      </c>
      <c r="L91" s="7">
        <f>суб!K76+мол.спец!K43</f>
        <v>154080</v>
      </c>
    </row>
    <row r="92" spans="1:12" ht="15.75">
      <c r="A92" s="217"/>
      <c r="B92" s="218"/>
      <c r="C92" s="20"/>
      <c r="D92" s="20"/>
      <c r="E92" s="20"/>
      <c r="F92" s="31"/>
      <c r="G92" s="31"/>
      <c r="H92" s="31"/>
      <c r="I92" s="32"/>
    </row>
    <row r="93" spans="1:12" ht="31.5" customHeight="1">
      <c r="A93" s="217" t="s">
        <v>61</v>
      </c>
      <c r="B93" s="218"/>
      <c r="C93" s="20">
        <v>2220</v>
      </c>
      <c r="D93" s="20">
        <v>340</v>
      </c>
      <c r="E93" s="20"/>
      <c r="F93" s="31">
        <v>225000</v>
      </c>
      <c r="G93" s="31">
        <v>225000</v>
      </c>
      <c r="H93" s="31">
        <v>225000</v>
      </c>
      <c r="I93" s="32" t="s">
        <v>25</v>
      </c>
      <c r="K93" t="s">
        <v>364</v>
      </c>
      <c r="L93" s="7">
        <f>стип!K43</f>
        <v>225000</v>
      </c>
    </row>
    <row r="94" spans="1:12" ht="63" customHeight="1">
      <c r="A94" s="217" t="s">
        <v>62</v>
      </c>
      <c r="B94" s="218"/>
      <c r="C94" s="20">
        <v>2230</v>
      </c>
      <c r="D94" s="20">
        <v>350</v>
      </c>
      <c r="E94" s="20"/>
      <c r="F94" s="31"/>
      <c r="G94" s="31"/>
      <c r="H94" s="31"/>
      <c r="I94" s="32" t="s">
        <v>25</v>
      </c>
      <c r="K94" t="s">
        <v>365</v>
      </c>
      <c r="L94" s="7" t="e">
        <f>стип!#REF!</f>
        <v>#REF!</v>
      </c>
    </row>
    <row r="95" spans="1:12" ht="31.5" customHeight="1">
      <c r="A95" s="217" t="s">
        <v>63</v>
      </c>
      <c r="B95" s="218"/>
      <c r="C95" s="20">
        <v>2240</v>
      </c>
      <c r="D95" s="20">
        <v>360</v>
      </c>
      <c r="E95" s="20"/>
      <c r="F95" s="31"/>
      <c r="G95" s="31"/>
      <c r="H95" s="31"/>
      <c r="I95" s="32" t="s">
        <v>25</v>
      </c>
    </row>
    <row r="96" spans="1:12" ht="15.75">
      <c r="A96" s="217" t="s">
        <v>64</v>
      </c>
      <c r="B96" s="218"/>
      <c r="C96" s="20">
        <v>2300</v>
      </c>
      <c r="D96" s="20">
        <v>850</v>
      </c>
      <c r="E96" s="20"/>
      <c r="F96" s="31">
        <f>+F98+F99+F100</f>
        <v>184500</v>
      </c>
      <c r="G96" s="31">
        <f>+G98+G99+G100</f>
        <v>191880</v>
      </c>
      <c r="H96" s="31">
        <f>+H98+H99+H100</f>
        <v>199555</v>
      </c>
      <c r="I96" s="32" t="s">
        <v>25</v>
      </c>
      <c r="L96" s="7">
        <f>мб!K166</f>
        <v>184500</v>
      </c>
    </row>
    <row r="97" spans="1:13" ht="15.75">
      <c r="A97" s="217" t="s">
        <v>43</v>
      </c>
      <c r="B97" s="218"/>
      <c r="C97" s="20"/>
      <c r="D97" s="20"/>
      <c r="E97" s="20"/>
      <c r="F97" s="31"/>
      <c r="G97" s="31"/>
      <c r="H97" s="31"/>
      <c r="I97" s="32"/>
    </row>
    <row r="98" spans="1:13" ht="15.75">
      <c r="A98" s="217" t="s">
        <v>65</v>
      </c>
      <c r="B98" s="218"/>
      <c r="C98" s="20">
        <v>2310</v>
      </c>
      <c r="D98" s="20">
        <v>851</v>
      </c>
      <c r="E98" s="20"/>
      <c r="F98" s="31"/>
      <c r="G98" s="31"/>
      <c r="H98" s="31"/>
      <c r="I98" s="32" t="s">
        <v>25</v>
      </c>
      <c r="K98" t="s">
        <v>366</v>
      </c>
      <c r="L98" s="169">
        <f>мб!J164</f>
        <v>0</v>
      </c>
    </row>
    <row r="99" spans="1:13" ht="30.75" customHeight="1">
      <c r="A99" s="217" t="s">
        <v>66</v>
      </c>
      <c r="B99" s="218"/>
      <c r="C99" s="20">
        <v>2320</v>
      </c>
      <c r="D99" s="20">
        <v>852</v>
      </c>
      <c r="E99" s="20"/>
      <c r="F99" s="31"/>
      <c r="G99" s="31"/>
      <c r="H99" s="31"/>
      <c r="I99" s="32" t="s">
        <v>25</v>
      </c>
    </row>
    <row r="100" spans="1:13" ht="15.75">
      <c r="A100" s="217" t="s">
        <v>67</v>
      </c>
      <c r="B100" s="218"/>
      <c r="C100" s="20">
        <v>2330</v>
      </c>
      <c r="D100" s="20">
        <v>853</v>
      </c>
      <c r="E100" s="20"/>
      <c r="F100" s="31">
        <v>184500</v>
      </c>
      <c r="G100" s="31">
        <v>191880</v>
      </c>
      <c r="H100" s="31">
        <v>199555</v>
      </c>
      <c r="I100" s="32" t="s">
        <v>25</v>
      </c>
    </row>
    <row r="101" spans="1:13" ht="15.75">
      <c r="A101" s="217" t="s">
        <v>68</v>
      </c>
      <c r="B101" s="218"/>
      <c r="C101" s="20">
        <v>2400</v>
      </c>
      <c r="D101" s="20" t="s">
        <v>25</v>
      </c>
      <c r="E101" s="20"/>
      <c r="F101" s="31">
        <f>+F103+F104+F105</f>
        <v>0</v>
      </c>
      <c r="G101" s="31">
        <f>+G103+G104+G105</f>
        <v>0</v>
      </c>
      <c r="H101" s="31">
        <f>+H103+H104+H105</f>
        <v>0</v>
      </c>
      <c r="I101" s="32" t="s">
        <v>25</v>
      </c>
    </row>
    <row r="102" spans="1:13" ht="15.75">
      <c r="A102" s="217" t="s">
        <v>43</v>
      </c>
      <c r="B102" s="218"/>
      <c r="C102" s="20"/>
      <c r="D102" s="20"/>
      <c r="E102" s="20"/>
      <c r="F102" s="31"/>
      <c r="G102" s="31"/>
      <c r="H102" s="31"/>
      <c r="I102" s="32"/>
    </row>
    <row r="103" spans="1:13" ht="15.75">
      <c r="A103" s="217" t="s">
        <v>69</v>
      </c>
      <c r="B103" s="218"/>
      <c r="C103" s="20">
        <v>2410</v>
      </c>
      <c r="D103" s="20">
        <v>810</v>
      </c>
      <c r="E103" s="20"/>
      <c r="F103" s="31"/>
      <c r="G103" s="31"/>
      <c r="H103" s="31"/>
      <c r="I103" s="32" t="s">
        <v>25</v>
      </c>
    </row>
    <row r="104" spans="1:13" ht="15.75">
      <c r="A104" s="217" t="s">
        <v>70</v>
      </c>
      <c r="B104" s="218"/>
      <c r="C104" s="20">
        <v>2420</v>
      </c>
      <c r="D104" s="20">
        <v>862</v>
      </c>
      <c r="E104" s="20"/>
      <c r="F104" s="31"/>
      <c r="G104" s="31"/>
      <c r="H104" s="31"/>
      <c r="I104" s="32" t="s">
        <v>25</v>
      </c>
    </row>
    <row r="105" spans="1:13" ht="47.25" customHeight="1">
      <c r="A105" s="217" t="s">
        <v>71</v>
      </c>
      <c r="B105" s="218"/>
      <c r="C105" s="20">
        <v>2430</v>
      </c>
      <c r="D105" s="20">
        <v>863</v>
      </c>
      <c r="E105" s="20"/>
      <c r="F105" s="31"/>
      <c r="G105" s="31"/>
      <c r="H105" s="31"/>
      <c r="I105" s="32" t="s">
        <v>25</v>
      </c>
    </row>
    <row r="106" spans="1:13" ht="15.75">
      <c r="A106" s="217" t="s">
        <v>72</v>
      </c>
      <c r="B106" s="218"/>
      <c r="C106" s="20">
        <v>2500</v>
      </c>
      <c r="D106" s="20" t="s">
        <v>25</v>
      </c>
      <c r="E106" s="20"/>
      <c r="F106" s="31">
        <f>+F107</f>
        <v>0</v>
      </c>
      <c r="G106" s="31">
        <f>+G107</f>
        <v>0</v>
      </c>
      <c r="H106" s="31">
        <f>+H107</f>
        <v>0</v>
      </c>
      <c r="I106" s="32" t="s">
        <v>25</v>
      </c>
    </row>
    <row r="107" spans="1:13" ht="47.25" customHeight="1">
      <c r="A107" s="217" t="s">
        <v>73</v>
      </c>
      <c r="B107" s="218"/>
      <c r="C107" s="20">
        <v>2520</v>
      </c>
      <c r="D107" s="20">
        <v>831</v>
      </c>
      <c r="E107" s="20"/>
      <c r="F107" s="31"/>
      <c r="G107" s="31"/>
      <c r="H107" s="31"/>
      <c r="I107" s="32" t="s">
        <v>25</v>
      </c>
    </row>
    <row r="108" spans="1:13" ht="15.75">
      <c r="A108" s="217" t="s">
        <v>74</v>
      </c>
      <c r="B108" s="218"/>
      <c r="C108" s="20">
        <v>2600</v>
      </c>
      <c r="D108" s="20" t="s">
        <v>25</v>
      </c>
      <c r="E108" s="20"/>
      <c r="F108" s="31">
        <f>+F110+F111+F112+F113+F115</f>
        <v>29169229.300000001</v>
      </c>
      <c r="G108" s="31">
        <f>+G110+G111+G112+G113+G115</f>
        <v>27951023.300000001</v>
      </c>
      <c r="H108" s="31">
        <f>+H110+H111+H112+H113+H115</f>
        <v>28635273.300000001</v>
      </c>
      <c r="I108" s="32"/>
      <c r="M108" s="7"/>
    </row>
    <row r="109" spans="1:13" ht="15.75">
      <c r="A109" s="217" t="s">
        <v>29</v>
      </c>
      <c r="B109" s="218"/>
      <c r="C109" s="20"/>
      <c r="D109" s="20"/>
      <c r="E109" s="20"/>
      <c r="F109" s="31"/>
      <c r="G109" s="31"/>
      <c r="H109" s="31"/>
      <c r="I109" s="32"/>
    </row>
    <row r="110" spans="1:13" ht="15.75">
      <c r="A110" s="217" t="s">
        <v>75</v>
      </c>
      <c r="B110" s="218"/>
      <c r="C110" s="20">
        <v>2610</v>
      </c>
      <c r="D110" s="20">
        <v>241</v>
      </c>
      <c r="E110" s="20"/>
      <c r="F110" s="31"/>
      <c r="G110" s="31"/>
      <c r="H110" s="31"/>
      <c r="I110" s="32"/>
    </row>
    <row r="111" spans="1:13" ht="31.5" customHeight="1">
      <c r="A111" s="217" t="s">
        <v>76</v>
      </c>
      <c r="B111" s="218"/>
      <c r="C111" s="20">
        <v>2620</v>
      </c>
      <c r="D111" s="20">
        <v>242</v>
      </c>
      <c r="E111" s="20"/>
      <c r="F111" s="31"/>
      <c r="G111" s="31"/>
      <c r="H111" s="31"/>
      <c r="I111" s="32"/>
      <c r="L111" s="7"/>
    </row>
    <row r="112" spans="1:13" ht="31.5" customHeight="1">
      <c r="A112" s="217" t="s">
        <v>77</v>
      </c>
      <c r="B112" s="218"/>
      <c r="C112" s="20">
        <v>2630</v>
      </c>
      <c r="D112" s="20">
        <v>243</v>
      </c>
      <c r="E112" s="20"/>
      <c r="F112" s="31"/>
      <c r="G112" s="31"/>
      <c r="H112" s="31"/>
      <c r="I112" s="32"/>
    </row>
    <row r="113" spans="1:14" ht="15.75">
      <c r="A113" s="217" t="s">
        <v>78</v>
      </c>
      <c r="B113" s="218"/>
      <c r="C113" s="20">
        <v>2640</v>
      </c>
      <c r="D113" s="20">
        <v>244</v>
      </c>
      <c r="E113" s="20"/>
      <c r="F113" s="31">
        <v>29169229.300000001</v>
      </c>
      <c r="G113" s="31">
        <f>27616523.3+334500</f>
        <v>27951023.300000001</v>
      </c>
      <c r="H113" s="31">
        <f>28300773.3+334500</f>
        <v>28635273.300000001</v>
      </c>
      <c r="I113" s="32"/>
      <c r="K113" t="s">
        <v>367</v>
      </c>
      <c r="L113" s="7">
        <f>суб!K116+суб!K179+мб!K82+мб!K107+мб!K134+мб!K147+гор.пит!K140+гор.питМБ!K141+многод!K142+многодМД!K140+инвалиды!K140+'1-4кл.'!K141+'1-4кл. ОБ'!K141+'1-4кл.МБ'!K140+стип!K142+лол!K134+лол!K135+лол!K142+лол!K144+4678383.3</f>
        <v>29169229.300000001</v>
      </c>
      <c r="N113" s="7"/>
    </row>
    <row r="114" spans="1:14" ht="15.75">
      <c r="A114" s="217" t="s">
        <v>43</v>
      </c>
      <c r="B114" s="218"/>
      <c r="C114" s="20"/>
      <c r="D114" s="20"/>
      <c r="E114" s="20"/>
      <c r="F114" s="31"/>
      <c r="G114" s="31"/>
      <c r="H114" s="31"/>
      <c r="I114" s="32"/>
      <c r="L114" s="7">
        <f>суб!K117+суб!K180+мб!K83+мб!K108+мб!K135+мб!K148+гор.пит!K141+гор.питМБ!K142+многод!K143+многодМД!K141+инвалиды!K141+'1-4кл.'!K142+'1-4кл. ОБ'!K142+'1-4кл.МБ'!K141+стип!K143+лол!K135+лол!K136+лол!K143+лол!K145+4678383.3</f>
        <v>4685283.3</v>
      </c>
    </row>
    <row r="115" spans="1:14" ht="31.5" customHeight="1">
      <c r="A115" s="217" t="s">
        <v>79</v>
      </c>
      <c r="B115" s="218"/>
      <c r="C115" s="20">
        <v>2650</v>
      </c>
      <c r="D115" s="20">
        <v>400</v>
      </c>
      <c r="E115" s="20"/>
      <c r="F115" s="31">
        <f>SUM(F117:F118)</f>
        <v>0</v>
      </c>
      <c r="G115" s="31">
        <f>SUM(G117:G118)</f>
        <v>0</v>
      </c>
      <c r="H115" s="31">
        <f>SUM(H117:H118)</f>
        <v>0</v>
      </c>
      <c r="I115" s="32"/>
      <c r="L115" s="7">
        <f>L113-L114</f>
        <v>24483946</v>
      </c>
    </row>
    <row r="116" spans="1:14" ht="15.75">
      <c r="A116" s="217" t="s">
        <v>29</v>
      </c>
      <c r="B116" s="218"/>
      <c r="C116" s="20"/>
      <c r="D116" s="20"/>
      <c r="E116" s="20"/>
      <c r="F116" s="31"/>
      <c r="G116" s="31"/>
      <c r="H116" s="31"/>
      <c r="I116" s="32"/>
    </row>
    <row r="117" spans="1:14" ht="31.5" customHeight="1">
      <c r="A117" s="217" t="s">
        <v>80</v>
      </c>
      <c r="B117" s="218"/>
      <c r="C117" s="20">
        <v>2651</v>
      </c>
      <c r="D117" s="20">
        <v>406</v>
      </c>
      <c r="E117" s="20"/>
      <c r="F117" s="31"/>
      <c r="G117" s="31"/>
      <c r="H117" s="31"/>
      <c r="I117" s="32"/>
    </row>
    <row r="118" spans="1:14" ht="31.5" customHeight="1" thickBot="1">
      <c r="A118" s="225" t="s">
        <v>81</v>
      </c>
      <c r="B118" s="226"/>
      <c r="C118" s="22">
        <v>2652</v>
      </c>
      <c r="D118" s="22">
        <v>407</v>
      </c>
      <c r="E118" s="22"/>
      <c r="F118" s="33"/>
      <c r="G118" s="33"/>
      <c r="H118" s="33"/>
      <c r="I118" s="34"/>
    </row>
    <row r="119" spans="1:14" ht="16.5" thickBot="1">
      <c r="A119" s="221" t="s">
        <v>82</v>
      </c>
      <c r="B119" s="222"/>
      <c r="C119" s="25">
        <v>3000</v>
      </c>
      <c r="D119" s="25">
        <v>100</v>
      </c>
      <c r="E119" s="25"/>
      <c r="F119" s="26">
        <f>SUM(F121:F123)</f>
        <v>0</v>
      </c>
      <c r="G119" s="26">
        <f>SUM(G121:G123)</f>
        <v>0</v>
      </c>
      <c r="H119" s="26">
        <f>SUM(H121:H123)</f>
        <v>0</v>
      </c>
      <c r="I119" s="27" t="s">
        <v>25</v>
      </c>
    </row>
    <row r="120" spans="1:14" ht="15.75">
      <c r="A120" s="223" t="s">
        <v>31</v>
      </c>
      <c r="B120" s="224"/>
      <c r="C120" s="28"/>
      <c r="D120" s="28"/>
      <c r="E120" s="28"/>
      <c r="F120" s="29"/>
      <c r="G120" s="29"/>
      <c r="H120" s="29"/>
      <c r="I120" s="30"/>
    </row>
    <row r="121" spans="1:14" ht="15.75">
      <c r="A121" s="217" t="s">
        <v>83</v>
      </c>
      <c r="B121" s="218"/>
      <c r="C121" s="20">
        <v>3010</v>
      </c>
      <c r="D121" s="20"/>
      <c r="E121" s="20"/>
      <c r="F121" s="31"/>
      <c r="G121" s="31"/>
      <c r="H121" s="31"/>
      <c r="I121" s="32" t="s">
        <v>25</v>
      </c>
    </row>
    <row r="122" spans="1:14" ht="15.75">
      <c r="A122" s="217" t="s">
        <v>84</v>
      </c>
      <c r="B122" s="218"/>
      <c r="C122" s="20">
        <v>3020</v>
      </c>
      <c r="D122" s="20"/>
      <c r="E122" s="20"/>
      <c r="F122" s="31"/>
      <c r="G122" s="31"/>
      <c r="H122" s="31"/>
      <c r="I122" s="32" t="s">
        <v>25</v>
      </c>
    </row>
    <row r="123" spans="1:14" ht="16.5" thickBot="1">
      <c r="A123" s="225" t="s">
        <v>85</v>
      </c>
      <c r="B123" s="226"/>
      <c r="C123" s="22">
        <v>3030</v>
      </c>
      <c r="D123" s="22"/>
      <c r="E123" s="22"/>
      <c r="F123" s="33"/>
      <c r="G123" s="33"/>
      <c r="H123" s="33"/>
      <c r="I123" s="34" t="s">
        <v>25</v>
      </c>
    </row>
    <row r="124" spans="1:14" ht="16.5" thickBot="1">
      <c r="A124" s="221" t="s">
        <v>86</v>
      </c>
      <c r="B124" s="222"/>
      <c r="C124" s="25">
        <v>4000</v>
      </c>
      <c r="D124" s="25" t="s">
        <v>25</v>
      </c>
      <c r="E124" s="25"/>
      <c r="F124" s="26">
        <f>+F126</f>
        <v>3664729.61</v>
      </c>
      <c r="G124" s="26">
        <f>+G126</f>
        <v>0</v>
      </c>
      <c r="H124" s="26">
        <f>+H126</f>
        <v>0</v>
      </c>
      <c r="I124" s="27" t="s">
        <v>25</v>
      </c>
    </row>
    <row r="125" spans="1:14" ht="15.75">
      <c r="A125" s="223" t="s">
        <v>43</v>
      </c>
      <c r="B125" s="224"/>
      <c r="C125" s="28"/>
      <c r="D125" s="28"/>
      <c r="E125" s="28"/>
      <c r="F125" s="29"/>
      <c r="G125" s="29"/>
      <c r="H125" s="29"/>
      <c r="I125" s="30"/>
      <c r="J125" s="7"/>
    </row>
    <row r="126" spans="1:14" ht="16.5" thickBot="1">
      <c r="A126" s="230" t="s">
        <v>87</v>
      </c>
      <c r="B126" s="231"/>
      <c r="C126" s="35">
        <v>4010</v>
      </c>
      <c r="D126" s="35">
        <v>610</v>
      </c>
      <c r="E126" s="35"/>
      <c r="F126" s="36">
        <v>3664729.61</v>
      </c>
      <c r="G126" s="36"/>
      <c r="H126" s="36"/>
      <c r="I126" s="37" t="s">
        <v>25</v>
      </c>
    </row>
    <row r="129" spans="1:12" ht="20.25">
      <c r="A129" s="209" t="s">
        <v>88</v>
      </c>
      <c r="B129" s="209"/>
      <c r="C129" s="209"/>
      <c r="D129" s="209"/>
      <c r="E129" s="209"/>
      <c r="F129" s="209"/>
      <c r="G129" s="209"/>
      <c r="H129" s="209"/>
      <c r="I129" s="209"/>
      <c r="J129" s="7"/>
    </row>
    <row r="130" spans="1:12" ht="15.75">
      <c r="A130" s="16"/>
      <c r="B130" s="16"/>
      <c r="J130" s="7"/>
    </row>
    <row r="131" spans="1:12" ht="15.75">
      <c r="A131" s="16"/>
      <c r="B131" s="16"/>
    </row>
    <row r="132" spans="1:12" ht="16.5" customHeight="1">
      <c r="A132" s="215" t="s">
        <v>89</v>
      </c>
      <c r="B132" s="215" t="s">
        <v>17</v>
      </c>
      <c r="C132" s="215"/>
      <c r="D132" s="215" t="s">
        <v>90</v>
      </c>
      <c r="E132" s="215" t="s">
        <v>91</v>
      </c>
      <c r="F132" s="215" t="s">
        <v>21</v>
      </c>
      <c r="G132" s="215"/>
      <c r="H132" s="215"/>
      <c r="I132" s="215"/>
    </row>
    <row r="133" spans="1:12" ht="31.5">
      <c r="A133" s="215"/>
      <c r="B133" s="215"/>
      <c r="C133" s="215"/>
      <c r="D133" s="215"/>
      <c r="E133" s="215"/>
      <c r="F133" s="20" t="str">
        <f>+F39</f>
        <v xml:space="preserve">на 2021 г. текущий финансовый год </v>
      </c>
      <c r="G133" s="20" t="str">
        <f>+G39</f>
        <v>на 2022 г. (первый год планового периода )</v>
      </c>
      <c r="H133" s="20" t="str">
        <f>+H39</f>
        <v>на 2023 г. (второй год планового периода )</v>
      </c>
      <c r="I133" s="20" t="str">
        <f>+I39</f>
        <v xml:space="preserve">за пределами планового периода </v>
      </c>
    </row>
    <row r="134" spans="1:12" ht="15.75">
      <c r="A134" s="20">
        <v>1</v>
      </c>
      <c r="B134" s="227">
        <v>2</v>
      </c>
      <c r="C134" s="228"/>
      <c r="D134" s="20">
        <v>3</v>
      </c>
      <c r="E134" s="20">
        <v>4</v>
      </c>
      <c r="F134" s="20">
        <v>5</v>
      </c>
      <c r="G134" s="20">
        <v>6</v>
      </c>
      <c r="H134" s="20">
        <v>7</v>
      </c>
      <c r="I134" s="20">
        <v>8</v>
      </c>
    </row>
    <row r="135" spans="1:12" ht="15.75">
      <c r="A135" s="20">
        <v>1</v>
      </c>
      <c r="B135" s="229" t="s">
        <v>92</v>
      </c>
      <c r="C135" s="218"/>
      <c r="D135" s="20">
        <v>26000</v>
      </c>
      <c r="E135" s="20" t="s">
        <v>25</v>
      </c>
      <c r="F135" s="31">
        <f>+F137+F138+F139+F140</f>
        <v>29162329.300000001</v>
      </c>
      <c r="G135" s="31">
        <f>+G137+G138+G139+G140</f>
        <v>27951023.300000001</v>
      </c>
      <c r="H135" s="31">
        <f>+H137+H138+H139+H140</f>
        <v>28635273.300000001</v>
      </c>
      <c r="I135" s="31"/>
    </row>
    <row r="136" spans="1:12" ht="15.75">
      <c r="A136" s="20"/>
      <c r="B136" s="229" t="s">
        <v>29</v>
      </c>
      <c r="C136" s="218"/>
      <c r="D136" s="20"/>
      <c r="E136" s="20"/>
      <c r="F136" s="31"/>
      <c r="G136" s="31"/>
      <c r="H136" s="31"/>
      <c r="I136" s="31"/>
    </row>
    <row r="137" spans="1:12" ht="162.75" customHeight="1">
      <c r="A137" s="20" t="s">
        <v>93</v>
      </c>
      <c r="B137" s="229" t="s">
        <v>94</v>
      </c>
      <c r="C137" s="218"/>
      <c r="D137" s="20">
        <v>26100</v>
      </c>
      <c r="E137" s="20" t="s">
        <v>25</v>
      </c>
      <c r="F137" s="31"/>
      <c r="G137" s="31"/>
      <c r="H137" s="31"/>
      <c r="I137" s="31"/>
    </row>
    <row r="138" spans="1:12" ht="47.25" customHeight="1">
      <c r="A138" s="20" t="s">
        <v>95</v>
      </c>
      <c r="B138" s="229" t="s">
        <v>96</v>
      </c>
      <c r="C138" s="218"/>
      <c r="D138" s="20">
        <v>26200</v>
      </c>
      <c r="E138" s="20" t="s">
        <v>25</v>
      </c>
      <c r="F138" s="31"/>
      <c r="G138" s="31"/>
      <c r="H138" s="31"/>
      <c r="I138" s="31"/>
    </row>
    <row r="139" spans="1:12" ht="46.5" customHeight="1">
      <c r="A139" s="20" t="s">
        <v>97</v>
      </c>
      <c r="B139" s="229" t="s">
        <v>98</v>
      </c>
      <c r="C139" s="218"/>
      <c r="D139" s="20">
        <v>26300</v>
      </c>
      <c r="E139" s="20" t="s">
        <v>25</v>
      </c>
      <c r="F139" s="31"/>
      <c r="G139" s="31"/>
      <c r="H139" s="31"/>
      <c r="I139" s="31"/>
    </row>
    <row r="140" spans="1:12" ht="47.25" customHeight="1">
      <c r="A140" s="20" t="s">
        <v>99</v>
      </c>
      <c r="B140" s="229" t="s">
        <v>100</v>
      </c>
      <c r="C140" s="218"/>
      <c r="D140" s="20">
        <v>26400</v>
      </c>
      <c r="E140" s="20" t="s">
        <v>25</v>
      </c>
      <c r="F140" s="31">
        <f>+F142+F146+F150+F151+F155</f>
        <v>29162329.300000001</v>
      </c>
      <c r="G140" s="31">
        <f>+G142+G146+G150+G151+G155</f>
        <v>27951023.300000001</v>
      </c>
      <c r="H140" s="31">
        <f>+H142+H146+H150+H151+H155</f>
        <v>28635273.300000001</v>
      </c>
      <c r="I140" s="31"/>
      <c r="K140" s="7"/>
      <c r="L140" s="7"/>
    </row>
    <row r="141" spans="1:12" ht="15.75">
      <c r="A141" s="20"/>
      <c r="B141" s="229" t="s">
        <v>31</v>
      </c>
      <c r="C141" s="218"/>
      <c r="D141" s="20"/>
      <c r="E141" s="20"/>
      <c r="F141" s="31"/>
      <c r="G141" s="31"/>
      <c r="H141" s="31"/>
      <c r="I141" s="31"/>
    </row>
    <row r="142" spans="1:12" ht="36.75" customHeight="1">
      <c r="A142" s="38" t="s">
        <v>101</v>
      </c>
      <c r="B142" s="229" t="s">
        <v>102</v>
      </c>
      <c r="C142" s="218"/>
      <c r="D142" s="20">
        <v>26410</v>
      </c>
      <c r="E142" s="20" t="s">
        <v>25</v>
      </c>
      <c r="F142" s="31">
        <f>SUM(F144:F145)</f>
        <v>24483946</v>
      </c>
      <c r="G142" s="31">
        <f>SUM(G144:G145)</f>
        <v>23272640</v>
      </c>
      <c r="H142" s="31">
        <f>SUM(H144:H145)</f>
        <v>23956890</v>
      </c>
      <c r="I142" s="31"/>
    </row>
    <row r="143" spans="1:12" ht="15.75">
      <c r="A143" s="20"/>
      <c r="B143" s="229" t="s">
        <v>29</v>
      </c>
      <c r="C143" s="218"/>
      <c r="D143" s="20"/>
      <c r="E143" s="20"/>
      <c r="F143" s="31"/>
      <c r="G143" s="31"/>
      <c r="H143" s="31"/>
      <c r="I143" s="31"/>
    </row>
    <row r="144" spans="1:12" ht="15.75">
      <c r="A144" s="20" t="s">
        <v>103</v>
      </c>
      <c r="B144" s="229" t="s">
        <v>104</v>
      </c>
      <c r="C144" s="218"/>
      <c r="D144" s="20">
        <v>26411</v>
      </c>
      <c r="E144" s="20" t="s">
        <v>25</v>
      </c>
      <c r="F144" s="31"/>
      <c r="G144" s="31"/>
      <c r="H144" s="31"/>
      <c r="I144" s="31"/>
    </row>
    <row r="145" spans="1:10" ht="15.75">
      <c r="A145" s="20" t="s">
        <v>105</v>
      </c>
      <c r="B145" s="229" t="s">
        <v>106</v>
      </c>
      <c r="C145" s="218"/>
      <c r="D145" s="20">
        <v>26412</v>
      </c>
      <c r="E145" s="20" t="s">
        <v>25</v>
      </c>
      <c r="F145" s="31">
        <v>24483946</v>
      </c>
      <c r="G145" s="31">
        <f>G113-G158</f>
        <v>23272640</v>
      </c>
      <c r="H145" s="31">
        <f>H113-H158</f>
        <v>23956890</v>
      </c>
      <c r="I145" s="31"/>
      <c r="J145" s="7"/>
    </row>
    <row r="146" spans="1:10" ht="31.5" customHeight="1">
      <c r="A146" s="20" t="s">
        <v>107</v>
      </c>
      <c r="B146" s="229" t="s">
        <v>108</v>
      </c>
      <c r="C146" s="218"/>
      <c r="D146" s="20">
        <v>26420</v>
      </c>
      <c r="E146" s="20" t="s">
        <v>25</v>
      </c>
      <c r="F146" s="31">
        <f>SUM(F148:F149)</f>
        <v>0</v>
      </c>
      <c r="G146" s="31">
        <f>SUM(G148:G149)</f>
        <v>0</v>
      </c>
      <c r="H146" s="31">
        <f>SUM(H148:H149)</f>
        <v>0</v>
      </c>
      <c r="I146" s="31"/>
    </row>
    <row r="147" spans="1:10" ht="15.75">
      <c r="A147" s="20"/>
      <c r="B147" s="229" t="s">
        <v>29</v>
      </c>
      <c r="C147" s="218"/>
      <c r="D147" s="20"/>
      <c r="E147" s="20"/>
      <c r="F147" s="31"/>
      <c r="G147" s="31"/>
      <c r="H147" s="31"/>
      <c r="I147" s="31"/>
    </row>
    <row r="148" spans="1:10" ht="15.75">
      <c r="A148" s="20" t="s">
        <v>109</v>
      </c>
      <c r="B148" s="229" t="s">
        <v>104</v>
      </c>
      <c r="C148" s="218"/>
      <c r="D148" s="20">
        <v>26421</v>
      </c>
      <c r="E148" s="20" t="s">
        <v>25</v>
      </c>
      <c r="F148" s="31"/>
      <c r="G148" s="31"/>
      <c r="H148" s="31"/>
      <c r="I148" s="31"/>
    </row>
    <row r="149" spans="1:10" ht="15.75">
      <c r="A149" s="20" t="s">
        <v>110</v>
      </c>
      <c r="B149" s="229" t="s">
        <v>106</v>
      </c>
      <c r="C149" s="218"/>
      <c r="D149" s="20">
        <v>26422</v>
      </c>
      <c r="E149" s="20" t="s">
        <v>25</v>
      </c>
      <c r="F149" s="31"/>
      <c r="G149" s="31"/>
      <c r="H149" s="31"/>
      <c r="I149" s="31"/>
    </row>
    <row r="150" spans="1:10" ht="31.5" customHeight="1">
      <c r="A150" s="20" t="s">
        <v>111</v>
      </c>
      <c r="B150" s="229" t="s">
        <v>112</v>
      </c>
      <c r="C150" s="218"/>
      <c r="D150" s="20">
        <v>26430</v>
      </c>
      <c r="E150" s="20" t="s">
        <v>25</v>
      </c>
      <c r="F150" s="31"/>
      <c r="G150" s="31"/>
      <c r="H150" s="31"/>
      <c r="I150" s="31"/>
    </row>
    <row r="151" spans="1:10" ht="15.75">
      <c r="A151" s="20" t="s">
        <v>113</v>
      </c>
      <c r="B151" s="229" t="s">
        <v>114</v>
      </c>
      <c r="C151" s="218"/>
      <c r="D151" s="20">
        <v>26440</v>
      </c>
      <c r="E151" s="20" t="s">
        <v>25</v>
      </c>
      <c r="F151" s="31">
        <f>SUM(F153:F154)</f>
        <v>0</v>
      </c>
      <c r="G151" s="31">
        <f>SUM(G153:G154)</f>
        <v>0</v>
      </c>
      <c r="H151" s="31">
        <f>SUM(H153:H154)</f>
        <v>0</v>
      </c>
      <c r="I151" s="31"/>
    </row>
    <row r="152" spans="1:10" ht="15.75">
      <c r="A152" s="20"/>
      <c r="B152" s="229" t="s">
        <v>29</v>
      </c>
      <c r="C152" s="218"/>
      <c r="D152" s="20"/>
      <c r="E152" s="20"/>
      <c r="F152" s="31"/>
      <c r="G152" s="31"/>
      <c r="H152" s="31"/>
      <c r="I152" s="31"/>
    </row>
    <row r="153" spans="1:10" ht="15.75">
      <c r="A153" s="20" t="s">
        <v>115</v>
      </c>
      <c r="B153" s="229" t="s">
        <v>104</v>
      </c>
      <c r="C153" s="218"/>
      <c r="D153" s="20">
        <v>26441</v>
      </c>
      <c r="E153" s="20" t="s">
        <v>25</v>
      </c>
      <c r="F153" s="31"/>
      <c r="G153" s="31"/>
      <c r="H153" s="31"/>
      <c r="I153" s="31"/>
    </row>
    <row r="154" spans="1:10" ht="15.75">
      <c r="A154" s="20" t="s">
        <v>116</v>
      </c>
      <c r="B154" s="229" t="s">
        <v>106</v>
      </c>
      <c r="C154" s="218"/>
      <c r="D154" s="20">
        <v>26442</v>
      </c>
      <c r="E154" s="20" t="s">
        <v>25</v>
      </c>
      <c r="F154" s="31"/>
      <c r="G154" s="31"/>
      <c r="H154" s="31"/>
      <c r="I154" s="31"/>
    </row>
    <row r="155" spans="1:10" ht="15.75">
      <c r="A155" s="20" t="s">
        <v>117</v>
      </c>
      <c r="B155" s="229" t="s">
        <v>118</v>
      </c>
      <c r="C155" s="218"/>
      <c r="D155" s="20">
        <v>26450</v>
      </c>
      <c r="E155" s="20" t="s">
        <v>25</v>
      </c>
      <c r="F155" s="31">
        <f>SUM(F157:F158)</f>
        <v>4678383.3</v>
      </c>
      <c r="G155" s="31">
        <f>SUM(G157:G158)</f>
        <v>4678383.3</v>
      </c>
      <c r="H155" s="31">
        <f>SUM(H157:H158)</f>
        <v>4678383.3</v>
      </c>
      <c r="I155" s="31"/>
    </row>
    <row r="156" spans="1:10" ht="15.75">
      <c r="A156" s="20"/>
      <c r="B156" s="229" t="s">
        <v>29</v>
      </c>
      <c r="C156" s="218"/>
      <c r="D156" s="20"/>
      <c r="E156" s="20"/>
      <c r="F156" s="31"/>
      <c r="G156" s="31"/>
      <c r="H156" s="31"/>
      <c r="I156" s="31"/>
    </row>
    <row r="157" spans="1:10" ht="15.75">
      <c r="A157" s="20" t="s">
        <v>119</v>
      </c>
      <c r="B157" s="229" t="s">
        <v>104</v>
      </c>
      <c r="C157" s="218"/>
      <c r="D157" s="20">
        <v>26451</v>
      </c>
      <c r="E157" s="20" t="s">
        <v>25</v>
      </c>
      <c r="F157" s="31"/>
      <c r="G157" s="31"/>
      <c r="H157" s="31"/>
      <c r="I157" s="31"/>
    </row>
    <row r="158" spans="1:10" ht="15.75">
      <c r="A158" s="20" t="s">
        <v>120</v>
      </c>
      <c r="B158" s="229" t="s">
        <v>106</v>
      </c>
      <c r="C158" s="218"/>
      <c r="D158" s="20">
        <v>26452</v>
      </c>
      <c r="E158" s="20" t="s">
        <v>25</v>
      </c>
      <c r="F158" s="31">
        <v>4678383.3</v>
      </c>
      <c r="G158" s="31">
        <f>F158</f>
        <v>4678383.3</v>
      </c>
      <c r="H158" s="31">
        <f>F158</f>
        <v>4678383.3</v>
      </c>
      <c r="I158" s="31"/>
    </row>
    <row r="159" spans="1:10" ht="47.25" customHeight="1">
      <c r="A159" s="20" t="s">
        <v>121</v>
      </c>
      <c r="B159" s="229" t="s">
        <v>122</v>
      </c>
      <c r="C159" s="218"/>
      <c r="D159" s="20">
        <v>26500</v>
      </c>
      <c r="E159" s="20" t="s">
        <v>25</v>
      </c>
      <c r="F159" s="31"/>
      <c r="G159" s="31"/>
      <c r="H159" s="31"/>
      <c r="I159" s="31"/>
    </row>
    <row r="160" spans="1:10" ht="15.75">
      <c r="A160" s="20"/>
      <c r="B160" s="229" t="s">
        <v>123</v>
      </c>
      <c r="C160" s="218"/>
      <c r="D160" s="20">
        <v>26510</v>
      </c>
      <c r="E160" s="20"/>
      <c r="F160" s="31"/>
      <c r="G160" s="31"/>
      <c r="H160" s="31"/>
      <c r="I160" s="31"/>
    </row>
    <row r="161" spans="1:9" ht="47.25" customHeight="1">
      <c r="A161" s="20" t="s">
        <v>124</v>
      </c>
      <c r="B161" s="229" t="s">
        <v>125</v>
      </c>
      <c r="C161" s="218"/>
      <c r="D161" s="20">
        <v>26600</v>
      </c>
      <c r="E161" s="20" t="s">
        <v>25</v>
      </c>
      <c r="F161" s="31"/>
      <c r="G161" s="31"/>
      <c r="H161" s="31"/>
      <c r="I161" s="31"/>
    </row>
    <row r="162" spans="1:9" ht="15.75">
      <c r="A162" s="20"/>
      <c r="B162" s="229" t="s">
        <v>123</v>
      </c>
      <c r="C162" s="218"/>
      <c r="D162" s="20">
        <v>26610</v>
      </c>
      <c r="E162" s="20"/>
      <c r="F162" s="31"/>
      <c r="G162" s="31"/>
      <c r="H162" s="31"/>
      <c r="I162" s="31"/>
    </row>
    <row r="165" spans="1:9" ht="18.75">
      <c r="A165" s="112" t="s">
        <v>266</v>
      </c>
      <c r="B165" s="112"/>
      <c r="C165" s="112"/>
      <c r="D165" s="112"/>
      <c r="E165" s="112"/>
      <c r="F165" s="39"/>
      <c r="G165" s="40"/>
      <c r="H165" s="39"/>
      <c r="I165" s="40" t="s">
        <v>343</v>
      </c>
    </row>
    <row r="166" spans="1:9" ht="15.75">
      <c r="A166" s="16"/>
      <c r="B166" s="41"/>
      <c r="F166" s="39"/>
      <c r="G166" s="42" t="s">
        <v>126</v>
      </c>
      <c r="H166" s="39"/>
      <c r="I166" s="42" t="s">
        <v>127</v>
      </c>
    </row>
    <row r="167" spans="1:9" ht="15.75">
      <c r="A167" s="16"/>
      <c r="B167" s="41"/>
      <c r="F167" s="39"/>
      <c r="G167" s="42"/>
      <c r="H167" s="39"/>
      <c r="I167" s="42"/>
    </row>
    <row r="168" spans="1:9" ht="18.75">
      <c r="A168" s="112" t="s">
        <v>128</v>
      </c>
      <c r="B168" s="112"/>
      <c r="C168" s="112"/>
      <c r="D168" s="112"/>
      <c r="E168" s="112"/>
      <c r="F168" s="39"/>
      <c r="G168" s="40" t="s">
        <v>344</v>
      </c>
      <c r="H168" s="39"/>
      <c r="I168" s="40">
        <v>629893</v>
      </c>
    </row>
    <row r="169" spans="1:9" ht="15.75">
      <c r="A169" s="16"/>
      <c r="B169" s="41"/>
      <c r="F169" s="39"/>
      <c r="G169" s="42" t="s">
        <v>129</v>
      </c>
      <c r="H169" s="39"/>
      <c r="I169" s="42" t="s">
        <v>130</v>
      </c>
    </row>
    <row r="170" spans="1:9" ht="15.75">
      <c r="A170" s="16"/>
      <c r="B170" s="41"/>
      <c r="E170" s="39"/>
      <c r="F170" s="39"/>
      <c r="G170" s="39"/>
      <c r="H170" s="39"/>
      <c r="I170" s="39"/>
    </row>
    <row r="171" spans="1:9" ht="18.75">
      <c r="A171" s="232">
        <f>+H7</f>
        <v>44195</v>
      </c>
      <c r="B171" s="232"/>
      <c r="C171" s="43"/>
      <c r="D171" s="43"/>
      <c r="E171" s="43"/>
      <c r="F171" s="39"/>
      <c r="G171" s="39"/>
      <c r="H171" s="39"/>
      <c r="I171" s="39"/>
    </row>
  </sheetData>
  <mergeCells count="139">
    <mergeCell ref="A171:B171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0:B30"/>
    <mergeCell ref="A36:I36"/>
    <mergeCell ref="A38:B39"/>
    <mergeCell ref="C38:C39"/>
    <mergeCell ref="D38:D39"/>
    <mergeCell ref="E38:E39"/>
    <mergeCell ref="F38:I38"/>
    <mergeCell ref="A46:B46"/>
    <mergeCell ref="A47:B47"/>
    <mergeCell ref="H1:I1"/>
    <mergeCell ref="A14:I14"/>
    <mergeCell ref="A15:I15"/>
    <mergeCell ref="A16:I16"/>
    <mergeCell ref="A19:I19"/>
    <mergeCell ref="A26:B26"/>
    <mergeCell ref="C26:F26"/>
    <mergeCell ref="A28:B28"/>
    <mergeCell ref="C28:F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alignWithMargins="0"/>
  <rowBreaks count="2" manualBreakCount="2">
    <brk id="35" max="8" man="1"/>
    <brk id="12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0"/>
  <sheetViews>
    <sheetView view="pageBreakPreview" topLeftCell="A123" zoomScaleSheetLayoutView="100" workbookViewId="0">
      <selection activeCell="B140" sqref="B140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354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5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0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47"/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/>
      <c r="C81" s="255"/>
      <c r="D81" s="255"/>
      <c r="E81" s="255"/>
      <c r="F81" s="256"/>
      <c r="G81" s="152"/>
      <c r="H81" s="152"/>
      <c r="I81" s="76"/>
      <c r="J81" s="76"/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392</v>
      </c>
      <c r="C139" s="80"/>
      <c r="D139" s="80"/>
      <c r="E139" s="80"/>
      <c r="F139" s="80"/>
      <c r="G139" s="80"/>
      <c r="H139" s="69"/>
      <c r="I139" s="66"/>
      <c r="J139" s="66">
        <v>46200</v>
      </c>
      <c r="L139" s="7"/>
    </row>
    <row r="140" spans="1:14">
      <c r="A140" s="171"/>
      <c r="B140" s="101" t="s">
        <v>166</v>
      </c>
      <c r="C140" s="103"/>
      <c r="D140" s="103"/>
      <c r="E140" s="103"/>
      <c r="F140" s="103"/>
      <c r="G140" s="103"/>
      <c r="H140" s="171" t="s">
        <v>167</v>
      </c>
      <c r="I140" s="171" t="s">
        <v>167</v>
      </c>
      <c r="J140" s="76">
        <f>SUM(J139:J139)</f>
        <v>46200</v>
      </c>
      <c r="K140">
        <v>46200</v>
      </c>
      <c r="L140" s="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0"/>
  <sheetViews>
    <sheetView view="pageBreakPreview" topLeftCell="A123" zoomScaleSheetLayoutView="100" workbookViewId="0">
      <selection activeCell="B139" sqref="B139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355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5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0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47"/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/>
      <c r="C81" s="255"/>
      <c r="D81" s="255"/>
      <c r="E81" s="255"/>
      <c r="F81" s="256"/>
      <c r="G81" s="152"/>
      <c r="H81" s="152"/>
      <c r="I81" s="76"/>
      <c r="J81" s="76"/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393</v>
      </c>
      <c r="C139" s="80"/>
      <c r="D139" s="80"/>
      <c r="E139" s="80"/>
      <c r="F139" s="80"/>
      <c r="G139" s="80"/>
      <c r="H139" s="69"/>
      <c r="I139" s="66"/>
      <c r="J139" s="66">
        <v>4900</v>
      </c>
    </row>
    <row r="140" spans="1:14">
      <c r="A140" s="171"/>
      <c r="B140" s="101" t="s">
        <v>166</v>
      </c>
      <c r="C140" s="103"/>
      <c r="D140" s="103"/>
      <c r="E140" s="103"/>
      <c r="F140" s="103"/>
      <c r="G140" s="103"/>
      <c r="H140" s="171" t="s">
        <v>167</v>
      </c>
      <c r="I140" s="171" t="s">
        <v>167</v>
      </c>
      <c r="J140" s="76">
        <f>SUM(J139:J139)</f>
        <v>4900</v>
      </c>
      <c r="K140">
        <v>4900</v>
      </c>
      <c r="L140" s="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1"/>
  <sheetViews>
    <sheetView view="pageBreakPreview" topLeftCell="A120" zoomScaleSheetLayoutView="100" workbookViewId="0">
      <selection activeCell="K142" sqref="K142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1.42578125" bestFit="1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356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5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0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47"/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/>
      <c r="C81" s="255"/>
      <c r="D81" s="255"/>
      <c r="E81" s="255"/>
      <c r="F81" s="256"/>
      <c r="G81" s="152"/>
      <c r="H81" s="152"/>
      <c r="I81" s="76"/>
      <c r="J81" s="76"/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392</v>
      </c>
      <c r="C139" s="80"/>
      <c r="D139" s="80"/>
      <c r="E139" s="80"/>
      <c r="F139" s="80"/>
      <c r="G139" s="80"/>
      <c r="H139" s="69"/>
      <c r="I139" s="66"/>
      <c r="J139" s="66">
        <v>5469500</v>
      </c>
      <c r="K139" s="49"/>
      <c r="L139" s="47"/>
      <c r="M139" s="47"/>
      <c r="N139" s="47"/>
    </row>
    <row r="140" spans="1:14" ht="15.75">
      <c r="A140" s="171"/>
      <c r="B140" s="129"/>
      <c r="C140" s="80"/>
      <c r="D140" s="80"/>
      <c r="E140" s="80"/>
      <c r="F140" s="80"/>
      <c r="G140" s="80"/>
      <c r="H140" s="69"/>
      <c r="I140" s="66"/>
      <c r="J140" s="66"/>
      <c r="K140" s="49"/>
      <c r="L140" s="51"/>
      <c r="M140" s="47"/>
      <c r="N140" s="47"/>
    </row>
    <row r="141" spans="1:14">
      <c r="A141" s="171"/>
      <c r="B141" s="101" t="s">
        <v>166</v>
      </c>
      <c r="C141" s="103"/>
      <c r="D141" s="103"/>
      <c r="E141" s="103"/>
      <c r="F141" s="103"/>
      <c r="G141" s="103"/>
      <c r="H141" s="171" t="s">
        <v>167</v>
      </c>
      <c r="I141" s="171" t="s">
        <v>167</v>
      </c>
      <c r="J141" s="76">
        <f>SUM(J139:J140)</f>
        <v>5469500</v>
      </c>
      <c r="K141">
        <v>5469500</v>
      </c>
      <c r="L141" s="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1"/>
  <sheetViews>
    <sheetView view="pageBreakPreview" topLeftCell="A124" zoomScaleSheetLayoutView="100" workbookViewId="0">
      <selection activeCell="C5" sqref="C5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1.42578125" bestFit="1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356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85" t="s">
        <v>135</v>
      </c>
      <c r="B11" s="185" t="s">
        <v>136</v>
      </c>
      <c r="C11" s="185" t="s">
        <v>137</v>
      </c>
      <c r="D11" s="234" t="s">
        <v>138</v>
      </c>
      <c r="E11" s="235"/>
      <c r="F11" s="235"/>
      <c r="G11" s="236"/>
      <c r="H11" s="185" t="s">
        <v>139</v>
      </c>
      <c r="I11" s="185" t="s">
        <v>140</v>
      </c>
      <c r="J11" s="190" t="s">
        <v>141</v>
      </c>
      <c r="K11" s="49"/>
      <c r="L11" s="47"/>
      <c r="M11" s="47"/>
      <c r="N11" s="47"/>
    </row>
    <row r="12" spans="1:14">
      <c r="A12" s="195" t="s">
        <v>142</v>
      </c>
      <c r="B12" s="195" t="s">
        <v>143</v>
      </c>
      <c r="C12" s="195" t="s">
        <v>144</v>
      </c>
      <c r="D12" s="185" t="s">
        <v>145</v>
      </c>
      <c r="E12" s="234" t="s">
        <v>29</v>
      </c>
      <c r="F12" s="235"/>
      <c r="G12" s="236"/>
      <c r="H12" s="195" t="s">
        <v>146</v>
      </c>
      <c r="I12" s="195" t="s">
        <v>147</v>
      </c>
      <c r="J12" s="191" t="s">
        <v>148</v>
      </c>
      <c r="K12" s="49"/>
      <c r="L12" s="47"/>
      <c r="M12" s="47"/>
      <c r="N12" s="47"/>
    </row>
    <row r="13" spans="1:14">
      <c r="A13" s="195"/>
      <c r="B13" s="195" t="s">
        <v>149</v>
      </c>
      <c r="C13" s="195" t="s">
        <v>150</v>
      </c>
      <c r="D13" s="195"/>
      <c r="E13" s="185" t="s">
        <v>151</v>
      </c>
      <c r="F13" s="185" t="s">
        <v>152</v>
      </c>
      <c r="G13" s="185" t="s">
        <v>152</v>
      </c>
      <c r="H13" s="195" t="s">
        <v>153</v>
      </c>
      <c r="I13" s="195"/>
      <c r="J13" s="191" t="s">
        <v>154</v>
      </c>
      <c r="K13" s="49"/>
      <c r="L13" s="47"/>
      <c r="M13" s="47"/>
      <c r="N13" s="47"/>
    </row>
    <row r="14" spans="1:14">
      <c r="A14" s="195"/>
      <c r="B14" s="195"/>
      <c r="C14" s="195"/>
      <c r="D14" s="195"/>
      <c r="E14" s="195" t="s">
        <v>153</v>
      </c>
      <c r="F14" s="195" t="s">
        <v>155</v>
      </c>
      <c r="G14" s="195" t="s">
        <v>156</v>
      </c>
      <c r="H14" s="195" t="s">
        <v>157</v>
      </c>
      <c r="I14" s="195"/>
      <c r="J14" s="191" t="s">
        <v>158</v>
      </c>
      <c r="K14" s="49"/>
      <c r="L14" s="47"/>
      <c r="M14" s="47"/>
      <c r="N14" s="47"/>
    </row>
    <row r="15" spans="1:14">
      <c r="A15" s="195"/>
      <c r="B15" s="195"/>
      <c r="C15" s="195"/>
      <c r="D15" s="195"/>
      <c r="E15" s="195" t="s">
        <v>159</v>
      </c>
      <c r="F15" s="195" t="s">
        <v>160</v>
      </c>
      <c r="G15" s="195" t="s">
        <v>160</v>
      </c>
      <c r="H15" s="195"/>
      <c r="I15" s="195"/>
      <c r="J15" s="191" t="s">
        <v>161</v>
      </c>
      <c r="K15" s="49"/>
      <c r="L15" s="47"/>
      <c r="M15" s="47"/>
      <c r="N15" s="47"/>
    </row>
    <row r="16" spans="1:14">
      <c r="A16" s="182">
        <v>1</v>
      </c>
      <c r="B16" s="182">
        <v>2</v>
      </c>
      <c r="C16" s="182">
        <v>3</v>
      </c>
      <c r="D16" s="182">
        <v>4</v>
      </c>
      <c r="E16" s="182">
        <v>5</v>
      </c>
      <c r="F16" s="182">
        <v>6</v>
      </c>
      <c r="G16" s="182">
        <v>7</v>
      </c>
      <c r="H16" s="182">
        <v>8</v>
      </c>
      <c r="I16" s="182">
        <v>9</v>
      </c>
      <c r="J16" s="193">
        <v>10</v>
      </c>
      <c r="K16" s="49"/>
      <c r="L16" s="47"/>
      <c r="M16" s="47"/>
      <c r="N16" s="47"/>
    </row>
    <row r="17" spans="1:14" ht="38.25">
      <c r="A17" s="18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8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8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8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82" t="s">
        <v>167</v>
      </c>
      <c r="D21" s="66">
        <f>+SUM(D17:D20)</f>
        <v>0</v>
      </c>
      <c r="E21" s="182" t="s">
        <v>167</v>
      </c>
      <c r="F21" s="182" t="s">
        <v>167</v>
      </c>
      <c r="G21" s="182" t="s">
        <v>167</v>
      </c>
      <c r="H21" s="69" t="s">
        <v>167</v>
      </c>
      <c r="I21" s="18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85" t="s">
        <v>135</v>
      </c>
      <c r="B25" s="237" t="s">
        <v>169</v>
      </c>
      <c r="C25" s="238"/>
      <c r="D25" s="238"/>
      <c r="E25" s="238"/>
      <c r="F25" s="239"/>
      <c r="G25" s="185" t="s">
        <v>170</v>
      </c>
      <c r="H25" s="185" t="s">
        <v>171</v>
      </c>
      <c r="I25" s="185" t="s">
        <v>171</v>
      </c>
      <c r="J25" s="190" t="s">
        <v>172</v>
      </c>
      <c r="K25" s="49"/>
      <c r="L25" s="47"/>
      <c r="M25" s="47"/>
      <c r="N25" s="47"/>
    </row>
    <row r="26" spans="1:14">
      <c r="A26" s="195" t="s">
        <v>142</v>
      </c>
      <c r="B26" s="195"/>
      <c r="C26" s="71"/>
      <c r="D26" s="71"/>
      <c r="E26" s="71"/>
      <c r="F26" s="72"/>
      <c r="G26" s="195" t="s">
        <v>173</v>
      </c>
      <c r="H26" s="195" t="s">
        <v>174</v>
      </c>
      <c r="I26" s="195" t="s">
        <v>175</v>
      </c>
      <c r="J26" s="191" t="s">
        <v>176</v>
      </c>
      <c r="K26" s="49"/>
      <c r="L26" s="47"/>
      <c r="M26" s="47"/>
      <c r="N26" s="47"/>
    </row>
    <row r="27" spans="1:14">
      <c r="A27" s="195"/>
      <c r="B27" s="195"/>
      <c r="C27" s="71"/>
      <c r="D27" s="71"/>
      <c r="E27" s="71"/>
      <c r="F27" s="72"/>
      <c r="G27" s="195" t="s">
        <v>177</v>
      </c>
      <c r="H27" s="195" t="s">
        <v>178</v>
      </c>
      <c r="I27" s="195"/>
      <c r="J27" s="19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9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9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9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85" t="s">
        <v>135</v>
      </c>
      <c r="B36" s="237" t="s">
        <v>169</v>
      </c>
      <c r="C36" s="238"/>
      <c r="D36" s="238"/>
      <c r="E36" s="238"/>
      <c r="F36" s="239"/>
      <c r="G36" s="185" t="s">
        <v>181</v>
      </c>
      <c r="H36" s="185" t="s">
        <v>171</v>
      </c>
      <c r="I36" s="185" t="s">
        <v>182</v>
      </c>
      <c r="J36" s="190" t="s">
        <v>172</v>
      </c>
      <c r="K36" s="49"/>
      <c r="L36" s="47"/>
      <c r="M36" s="47"/>
      <c r="N36" s="47"/>
    </row>
    <row r="37" spans="1:14">
      <c r="A37" s="195" t="s">
        <v>142</v>
      </c>
      <c r="B37" s="195"/>
      <c r="C37" s="71"/>
      <c r="D37" s="71"/>
      <c r="E37" s="71"/>
      <c r="F37" s="72"/>
      <c r="G37" s="195" t="s">
        <v>174</v>
      </c>
      <c r="H37" s="195" t="s">
        <v>183</v>
      </c>
      <c r="I37" s="195" t="s">
        <v>184</v>
      </c>
      <c r="J37" s="191" t="s">
        <v>176</v>
      </c>
      <c r="K37" s="49"/>
      <c r="L37" s="47"/>
      <c r="M37" s="47"/>
      <c r="N37" s="47"/>
    </row>
    <row r="38" spans="1:14">
      <c r="A38" s="195"/>
      <c r="B38" s="195"/>
      <c r="C38" s="71"/>
      <c r="D38" s="71"/>
      <c r="E38" s="71"/>
      <c r="F38" s="72"/>
      <c r="G38" s="195" t="s">
        <v>185</v>
      </c>
      <c r="H38" s="195" t="s">
        <v>186</v>
      </c>
      <c r="I38" s="195" t="s">
        <v>187</v>
      </c>
      <c r="J38" s="19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9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9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9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8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85" t="s">
        <v>196</v>
      </c>
      <c r="J49" s="190" t="s">
        <v>197</v>
      </c>
      <c r="K49" s="49"/>
      <c r="L49" s="47"/>
      <c r="M49" s="47"/>
      <c r="N49" s="47"/>
    </row>
    <row r="50" spans="1:14">
      <c r="A50" s="195" t="s">
        <v>142</v>
      </c>
      <c r="B50" s="195"/>
      <c r="C50" s="196"/>
      <c r="D50" s="71"/>
      <c r="E50" s="71"/>
      <c r="F50" s="196"/>
      <c r="G50" s="196"/>
      <c r="H50" s="197"/>
      <c r="I50" s="195" t="s">
        <v>198</v>
      </c>
      <c r="J50" s="191" t="s">
        <v>179</v>
      </c>
      <c r="K50" s="49"/>
      <c r="L50" s="47"/>
      <c r="M50" s="47"/>
      <c r="N50" s="47"/>
    </row>
    <row r="51" spans="1:14">
      <c r="A51" s="195"/>
      <c r="B51" s="195"/>
      <c r="C51" s="196"/>
      <c r="D51" s="71"/>
      <c r="E51" s="71"/>
      <c r="F51" s="196"/>
      <c r="G51" s="196"/>
      <c r="H51" s="197"/>
      <c r="I51" s="195" t="s">
        <v>199</v>
      </c>
      <c r="J51" s="19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92"/>
      <c r="K52" s="49"/>
      <c r="L52" s="47"/>
      <c r="M52" s="47"/>
      <c r="N52" s="47"/>
    </row>
    <row r="53" spans="1:14">
      <c r="A53" s="182">
        <v>1</v>
      </c>
      <c r="B53" s="234">
        <v>2</v>
      </c>
      <c r="C53" s="235"/>
      <c r="D53" s="235"/>
      <c r="E53" s="235"/>
      <c r="F53" s="235"/>
      <c r="G53" s="235"/>
      <c r="H53" s="236"/>
      <c r="I53" s="182">
        <v>3</v>
      </c>
      <c r="J53" s="193">
        <v>4</v>
      </c>
      <c r="K53" s="49"/>
      <c r="L53" s="47"/>
      <c r="M53" s="47"/>
      <c r="N53" s="47"/>
    </row>
    <row r="54" spans="1:14">
      <c r="A54" s="182">
        <v>1</v>
      </c>
      <c r="B54" s="188" t="s">
        <v>201</v>
      </c>
      <c r="C54" s="183"/>
      <c r="D54" s="189"/>
      <c r="E54" s="189"/>
      <c r="F54" s="183"/>
      <c r="G54" s="183"/>
      <c r="H54" s="184"/>
      <c r="I54" s="182" t="s">
        <v>167</v>
      </c>
      <c r="J54" s="66"/>
      <c r="K54" s="49"/>
      <c r="L54" s="47"/>
      <c r="M54" s="47"/>
      <c r="N54" s="47"/>
    </row>
    <row r="55" spans="1:14">
      <c r="A55" s="185" t="s">
        <v>202</v>
      </c>
      <c r="B55" s="86" t="s">
        <v>29</v>
      </c>
      <c r="C55" s="196"/>
      <c r="D55" s="71"/>
      <c r="E55" s="71"/>
      <c r="F55" s="196"/>
      <c r="G55" s="196"/>
      <c r="H55" s="196"/>
      <c r="I55" s="18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96"/>
      <c r="D56" s="71"/>
      <c r="E56" s="71"/>
      <c r="F56" s="196"/>
      <c r="G56" s="196"/>
      <c r="H56" s="19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82" t="s">
        <v>204</v>
      </c>
      <c r="B57" s="188" t="s">
        <v>205</v>
      </c>
      <c r="C57" s="183"/>
      <c r="D57" s="189"/>
      <c r="E57" s="189"/>
      <c r="F57" s="183"/>
      <c r="G57" s="183"/>
      <c r="H57" s="184"/>
      <c r="I57" s="182"/>
      <c r="J57" s="66"/>
      <c r="K57" s="49"/>
      <c r="L57" s="47"/>
      <c r="M57" s="47"/>
      <c r="N57" s="47"/>
    </row>
    <row r="58" spans="1:14">
      <c r="A58" s="185" t="s">
        <v>206</v>
      </c>
      <c r="B58" s="87" t="s">
        <v>207</v>
      </c>
      <c r="C58" s="186"/>
      <c r="D58" s="89"/>
      <c r="E58" s="89"/>
      <c r="F58" s="186"/>
      <c r="G58" s="186"/>
      <c r="H58" s="187"/>
      <c r="I58" s="185"/>
      <c r="J58" s="66"/>
      <c r="K58" s="49"/>
      <c r="L58" s="47"/>
      <c r="M58" s="47"/>
      <c r="N58" s="47"/>
    </row>
    <row r="59" spans="1:14">
      <c r="A59" s="185">
        <v>2</v>
      </c>
      <c r="B59" s="87" t="s">
        <v>208</v>
      </c>
      <c r="C59" s="186"/>
      <c r="D59" s="89"/>
      <c r="E59" s="89"/>
      <c r="F59" s="186"/>
      <c r="G59" s="186"/>
      <c r="H59" s="187"/>
      <c r="I59" s="185" t="s">
        <v>167</v>
      </c>
      <c r="J59" s="66"/>
      <c r="K59" s="49"/>
      <c r="L59" s="47"/>
      <c r="M59" s="47"/>
      <c r="N59" s="47"/>
    </row>
    <row r="60" spans="1:14">
      <c r="A60" s="185" t="s">
        <v>209</v>
      </c>
      <c r="B60" s="87" t="s">
        <v>29</v>
      </c>
      <c r="C60" s="186"/>
      <c r="D60" s="89"/>
      <c r="E60" s="89"/>
      <c r="F60" s="186"/>
      <c r="G60" s="186"/>
      <c r="H60" s="187"/>
      <c r="I60" s="185"/>
      <c r="J60" s="66"/>
      <c r="K60" s="49"/>
      <c r="L60" s="47"/>
      <c r="M60" s="47"/>
      <c r="N60" s="47"/>
    </row>
    <row r="61" spans="1:14">
      <c r="A61" s="195"/>
      <c r="B61" s="86" t="s">
        <v>210</v>
      </c>
      <c r="C61" s="196"/>
      <c r="D61" s="71"/>
      <c r="E61" s="71"/>
      <c r="F61" s="196"/>
      <c r="G61" s="196"/>
      <c r="H61" s="19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85" t="s">
        <v>211</v>
      </c>
      <c r="B62" s="87" t="s">
        <v>212</v>
      </c>
      <c r="C62" s="186"/>
      <c r="D62" s="89"/>
      <c r="E62" s="89"/>
      <c r="F62" s="186"/>
      <c r="G62" s="186"/>
      <c r="H62" s="187"/>
      <c r="I62" s="66"/>
      <c r="J62" s="66"/>
      <c r="K62" s="49"/>
      <c r="L62" s="47"/>
      <c r="M62" s="47"/>
      <c r="N62" s="47"/>
    </row>
    <row r="63" spans="1:14">
      <c r="A63" s="185" t="s">
        <v>213</v>
      </c>
      <c r="B63" s="87" t="s">
        <v>214</v>
      </c>
      <c r="C63" s="186"/>
      <c r="D63" s="89"/>
      <c r="E63" s="89"/>
      <c r="F63" s="186"/>
      <c r="G63" s="186"/>
      <c r="H63" s="18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85" t="s">
        <v>215</v>
      </c>
      <c r="B64" s="87" t="s">
        <v>216</v>
      </c>
      <c r="C64" s="186"/>
      <c r="D64" s="89"/>
      <c r="E64" s="89"/>
      <c r="F64" s="186"/>
      <c r="G64" s="186"/>
      <c r="H64" s="187"/>
      <c r="I64" s="66"/>
      <c r="J64" s="66"/>
      <c r="K64" s="49"/>
      <c r="L64" s="47"/>
      <c r="M64" s="47"/>
      <c r="N64" s="47"/>
    </row>
    <row r="65" spans="1:14">
      <c r="A65" s="185" t="s">
        <v>217</v>
      </c>
      <c r="B65" s="87" t="s">
        <v>216</v>
      </c>
      <c r="C65" s="186"/>
      <c r="D65" s="89"/>
      <c r="E65" s="89"/>
      <c r="F65" s="186"/>
      <c r="G65" s="186"/>
      <c r="H65" s="187"/>
      <c r="I65" s="66"/>
      <c r="J65" s="66"/>
      <c r="K65" s="49"/>
      <c r="L65" s="47"/>
      <c r="M65" s="47"/>
      <c r="N65" s="47"/>
    </row>
    <row r="66" spans="1:14">
      <c r="A66" s="185">
        <v>3</v>
      </c>
      <c r="B66" s="87" t="s">
        <v>218</v>
      </c>
      <c r="C66" s="186"/>
      <c r="D66" s="89"/>
      <c r="E66" s="89"/>
      <c r="F66" s="186"/>
      <c r="G66" s="186"/>
      <c r="H66" s="18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82"/>
      <c r="B67" s="182" t="s">
        <v>166</v>
      </c>
      <c r="C67" s="183"/>
      <c r="D67" s="189"/>
      <c r="E67" s="189"/>
      <c r="F67" s="183"/>
      <c r="G67" s="183"/>
      <c r="H67" s="184"/>
      <c r="I67" s="18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9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9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9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85" t="s">
        <v>135</v>
      </c>
      <c r="B77" s="237" t="s">
        <v>169</v>
      </c>
      <c r="C77" s="238"/>
      <c r="D77" s="238"/>
      <c r="E77" s="238"/>
      <c r="F77" s="239"/>
      <c r="G77" s="185" t="s">
        <v>171</v>
      </c>
      <c r="H77" s="185" t="s">
        <v>171</v>
      </c>
      <c r="I77" s="185" t="s">
        <v>224</v>
      </c>
      <c r="J77" s="185" t="s">
        <v>172</v>
      </c>
      <c r="K77" s="49"/>
      <c r="L77" s="47"/>
      <c r="M77" s="47"/>
      <c r="N77" s="47"/>
    </row>
    <row r="78" spans="1:14">
      <c r="A78" s="195" t="s">
        <v>142</v>
      </c>
      <c r="B78" s="248"/>
      <c r="C78" s="249"/>
      <c r="D78" s="249"/>
      <c r="E78" s="249"/>
      <c r="F78" s="250"/>
      <c r="G78" s="195" t="s">
        <v>225</v>
      </c>
      <c r="H78" s="195" t="s">
        <v>226</v>
      </c>
      <c r="I78" s="195" t="s">
        <v>227</v>
      </c>
      <c r="J78" s="195" t="s">
        <v>176</v>
      </c>
      <c r="K78" s="49"/>
      <c r="L78" s="47"/>
      <c r="M78" s="47"/>
      <c r="N78" s="47"/>
    </row>
    <row r="79" spans="1:14">
      <c r="A79" s="195"/>
      <c r="B79" s="248"/>
      <c r="C79" s="249"/>
      <c r="D79" s="249"/>
      <c r="E79" s="249"/>
      <c r="F79" s="250"/>
      <c r="G79" s="195"/>
      <c r="H79" s="195" t="s">
        <v>228</v>
      </c>
      <c r="I79" s="195" t="s">
        <v>179</v>
      </c>
      <c r="J79" s="195"/>
      <c r="K79" s="49"/>
      <c r="L79" s="47"/>
      <c r="M79" s="47"/>
      <c r="N79" s="47"/>
    </row>
    <row r="80" spans="1:14">
      <c r="A80" s="182">
        <v>1</v>
      </c>
      <c r="B80" s="251">
        <v>2</v>
      </c>
      <c r="C80" s="252"/>
      <c r="D80" s="252"/>
      <c r="E80" s="252"/>
      <c r="F80" s="253"/>
      <c r="G80" s="182">
        <v>3</v>
      </c>
      <c r="H80" s="182">
        <v>4</v>
      </c>
      <c r="I80" s="182">
        <v>5</v>
      </c>
      <c r="J80" s="182">
        <v>6</v>
      </c>
      <c r="K80" s="49"/>
      <c r="L80" s="47"/>
      <c r="M80" s="47"/>
      <c r="N80" s="47"/>
    </row>
    <row r="81" spans="1:14">
      <c r="A81" s="182">
        <v>1</v>
      </c>
      <c r="B81" s="254"/>
      <c r="C81" s="255"/>
      <c r="D81" s="255"/>
      <c r="E81" s="255"/>
      <c r="F81" s="256"/>
      <c r="G81" s="182"/>
      <c r="H81" s="182"/>
      <c r="I81" s="76"/>
      <c r="J81" s="76"/>
      <c r="K81" s="49"/>
      <c r="L81" s="47"/>
      <c r="M81" s="47"/>
      <c r="N81" s="47"/>
    </row>
    <row r="82" spans="1:14">
      <c r="A82" s="182">
        <v>2</v>
      </c>
      <c r="B82" s="254"/>
      <c r="C82" s="255"/>
      <c r="D82" s="255"/>
      <c r="E82" s="255"/>
      <c r="F82" s="256"/>
      <c r="G82" s="182"/>
      <c r="H82" s="18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82" t="s">
        <v>167</v>
      </c>
      <c r="H83" s="182" t="s">
        <v>167</v>
      </c>
      <c r="I83" s="18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85" t="s">
        <v>135</v>
      </c>
      <c r="B87" s="237" t="s">
        <v>169</v>
      </c>
      <c r="C87" s="238"/>
      <c r="D87" s="238"/>
      <c r="E87" s="238"/>
      <c r="F87" s="238"/>
      <c r="G87" s="239"/>
      <c r="H87" s="185" t="s">
        <v>171</v>
      </c>
      <c r="I87" s="185" t="s">
        <v>230</v>
      </c>
      <c r="J87" s="190" t="s">
        <v>172</v>
      </c>
      <c r="K87" s="49"/>
      <c r="L87" s="47"/>
      <c r="M87" s="47"/>
      <c r="N87" s="47"/>
    </row>
    <row r="88" spans="1:14">
      <c r="A88" s="195" t="s">
        <v>142</v>
      </c>
      <c r="B88" s="195"/>
      <c r="C88" s="196"/>
      <c r="D88" s="196"/>
      <c r="E88" s="196"/>
      <c r="F88" s="196"/>
      <c r="G88" s="196"/>
      <c r="H88" s="195" t="s">
        <v>231</v>
      </c>
      <c r="I88" s="195" t="s">
        <v>232</v>
      </c>
      <c r="J88" s="191" t="s">
        <v>220</v>
      </c>
      <c r="K88" s="49"/>
      <c r="L88" s="47"/>
      <c r="M88" s="47"/>
      <c r="N88" s="47"/>
    </row>
    <row r="89" spans="1:14">
      <c r="A89" s="195"/>
      <c r="B89" s="195"/>
      <c r="C89" s="196"/>
      <c r="D89" s="196"/>
      <c r="E89" s="196"/>
      <c r="F89" s="196"/>
      <c r="G89" s="196"/>
      <c r="H89" s="195" t="s">
        <v>233</v>
      </c>
      <c r="I89" s="195" t="s">
        <v>179</v>
      </c>
      <c r="J89" s="191"/>
      <c r="K89" s="49"/>
      <c r="L89" s="47"/>
      <c r="M89" s="47"/>
      <c r="N89" s="47"/>
    </row>
    <row r="90" spans="1:14">
      <c r="A90" s="182">
        <v>1</v>
      </c>
      <c r="B90" s="234">
        <v>2</v>
      </c>
      <c r="C90" s="235"/>
      <c r="D90" s="235"/>
      <c r="E90" s="235"/>
      <c r="F90" s="235"/>
      <c r="G90" s="236"/>
      <c r="H90" s="182">
        <v>3</v>
      </c>
      <c r="I90" s="182">
        <v>4</v>
      </c>
      <c r="J90" s="19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9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8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85" t="s">
        <v>235</v>
      </c>
      <c r="I97" s="185" t="s">
        <v>236</v>
      </c>
      <c r="J97" s="185" t="s">
        <v>172</v>
      </c>
      <c r="K97" s="49"/>
      <c r="L97" s="47"/>
      <c r="M97" s="47"/>
      <c r="N97" s="47"/>
    </row>
    <row r="98" spans="1:14">
      <c r="A98" s="195" t="s">
        <v>142</v>
      </c>
      <c r="B98" s="237"/>
      <c r="C98" s="238"/>
      <c r="D98" s="238"/>
      <c r="E98" s="238"/>
      <c r="F98" s="237" t="s">
        <v>237</v>
      </c>
      <c r="G98" s="239"/>
      <c r="H98" s="195" t="s">
        <v>238</v>
      </c>
      <c r="I98" s="195" t="s">
        <v>221</v>
      </c>
      <c r="J98" s="195" t="s">
        <v>239</v>
      </c>
      <c r="K98" s="49"/>
      <c r="L98" s="47"/>
      <c r="M98" s="47"/>
      <c r="N98" s="47"/>
    </row>
    <row r="99" spans="1:14">
      <c r="A99" s="195"/>
      <c r="B99" s="237"/>
      <c r="C99" s="238"/>
      <c r="D99" s="238"/>
      <c r="E99" s="238"/>
      <c r="F99" s="237" t="s">
        <v>240</v>
      </c>
      <c r="G99" s="239"/>
      <c r="H99" s="195" t="s">
        <v>241</v>
      </c>
      <c r="I99" s="195"/>
      <c r="J99" s="195"/>
      <c r="K99" s="49"/>
      <c r="L99" s="47"/>
      <c r="M99" s="47"/>
      <c r="N99" s="47"/>
    </row>
    <row r="100" spans="1:14">
      <c r="A100" s="182">
        <v>1</v>
      </c>
      <c r="B100" s="251">
        <v>2</v>
      </c>
      <c r="C100" s="252"/>
      <c r="D100" s="252"/>
      <c r="E100" s="252"/>
      <c r="F100" s="234">
        <v>3</v>
      </c>
      <c r="G100" s="236"/>
      <c r="H100" s="182">
        <v>4</v>
      </c>
      <c r="I100" s="182">
        <v>5</v>
      </c>
      <c r="J100" s="182">
        <v>6</v>
      </c>
      <c r="K100" s="49"/>
      <c r="L100" s="47"/>
      <c r="M100" s="47"/>
      <c r="N100" s="47"/>
    </row>
    <row r="101" spans="1:14">
      <c r="A101" s="182"/>
      <c r="B101" s="101"/>
      <c r="C101" s="103"/>
      <c r="D101" s="103"/>
      <c r="E101" s="103"/>
      <c r="F101" s="104"/>
      <c r="G101" s="200"/>
      <c r="H101" s="76"/>
      <c r="I101" s="18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200"/>
      <c r="H102" s="182" t="s">
        <v>167</v>
      </c>
      <c r="I102" s="18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85" t="s">
        <v>135</v>
      </c>
      <c r="B106" s="237" t="s">
        <v>219</v>
      </c>
      <c r="C106" s="238"/>
      <c r="D106" s="238"/>
      <c r="E106" s="238"/>
      <c r="F106" s="238"/>
      <c r="G106" s="239"/>
      <c r="H106" s="185" t="s">
        <v>171</v>
      </c>
      <c r="I106" s="185" t="s">
        <v>243</v>
      </c>
      <c r="J106" s="190" t="s">
        <v>224</v>
      </c>
      <c r="K106" s="49"/>
      <c r="L106" s="47"/>
      <c r="M106" s="47"/>
      <c r="N106" s="47"/>
    </row>
    <row r="107" spans="1:14">
      <c r="A107" s="195" t="s">
        <v>142</v>
      </c>
      <c r="B107" s="195"/>
      <c r="C107" s="196"/>
      <c r="D107" s="196"/>
      <c r="E107" s="196"/>
      <c r="F107" s="196"/>
      <c r="G107" s="196"/>
      <c r="H107" s="195"/>
      <c r="I107" s="195" t="s">
        <v>244</v>
      </c>
      <c r="J107" s="191" t="s">
        <v>245</v>
      </c>
      <c r="K107" s="49"/>
      <c r="L107" s="47"/>
      <c r="M107" s="47"/>
      <c r="N107" s="47"/>
    </row>
    <row r="108" spans="1:14">
      <c r="A108" s="195"/>
      <c r="B108" s="195"/>
      <c r="C108" s="196"/>
      <c r="D108" s="196"/>
      <c r="E108" s="196"/>
      <c r="F108" s="196"/>
      <c r="G108" s="196"/>
      <c r="H108" s="195"/>
      <c r="I108" s="195" t="s">
        <v>246</v>
      </c>
      <c r="J108" s="191" t="s">
        <v>179</v>
      </c>
      <c r="K108" s="49"/>
      <c r="L108" s="47"/>
      <c r="M108" s="47"/>
      <c r="N108" s="47"/>
    </row>
    <row r="109" spans="1:14">
      <c r="A109" s="182">
        <v>1</v>
      </c>
      <c r="B109" s="234">
        <v>2</v>
      </c>
      <c r="C109" s="235"/>
      <c r="D109" s="235"/>
      <c r="E109" s="235"/>
      <c r="F109" s="235"/>
      <c r="G109" s="236"/>
      <c r="H109" s="182">
        <v>3</v>
      </c>
      <c r="I109" s="182">
        <v>4</v>
      </c>
      <c r="J109" s="193">
        <v>5</v>
      </c>
      <c r="K109" s="49"/>
      <c r="L109" s="47"/>
      <c r="M109" s="47"/>
      <c r="N109" s="47"/>
    </row>
    <row r="110" spans="1:14">
      <c r="A110" s="18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8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82"/>
      <c r="B112" s="101" t="s">
        <v>166</v>
      </c>
      <c r="C112" s="103"/>
      <c r="D112" s="103"/>
      <c r="E112" s="103"/>
      <c r="F112" s="103"/>
      <c r="G112" s="103"/>
      <c r="H112" s="182" t="s">
        <v>167</v>
      </c>
      <c r="I112" s="182" t="s">
        <v>167</v>
      </c>
      <c r="J112" s="19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85" t="s">
        <v>135</v>
      </c>
      <c r="B116" s="237" t="s">
        <v>169</v>
      </c>
      <c r="C116" s="238"/>
      <c r="D116" s="238"/>
      <c r="E116" s="238"/>
      <c r="F116" s="238"/>
      <c r="G116" s="239"/>
      <c r="H116" s="185" t="s">
        <v>248</v>
      </c>
      <c r="I116" s="185" t="s">
        <v>171</v>
      </c>
      <c r="J116" s="190" t="s">
        <v>224</v>
      </c>
      <c r="K116" s="49"/>
      <c r="L116" s="47"/>
      <c r="M116" s="47"/>
      <c r="N116" s="47"/>
    </row>
    <row r="117" spans="1:14">
      <c r="A117" s="195" t="s">
        <v>142</v>
      </c>
      <c r="B117" s="195"/>
      <c r="C117" s="196"/>
      <c r="D117" s="196"/>
      <c r="E117" s="196"/>
      <c r="F117" s="196"/>
      <c r="G117" s="196"/>
      <c r="H117" s="195"/>
      <c r="I117" s="195" t="s">
        <v>249</v>
      </c>
      <c r="J117" s="191" t="s">
        <v>250</v>
      </c>
      <c r="K117" s="49"/>
      <c r="L117" s="47"/>
      <c r="M117" s="47"/>
      <c r="N117" s="47"/>
    </row>
    <row r="118" spans="1:14">
      <c r="A118" s="195"/>
      <c r="B118" s="195"/>
      <c r="C118" s="196"/>
      <c r="D118" s="196"/>
      <c r="E118" s="196"/>
      <c r="F118" s="196"/>
      <c r="G118" s="196"/>
      <c r="H118" s="195"/>
      <c r="I118" s="195" t="s">
        <v>251</v>
      </c>
      <c r="J118" s="191" t="s">
        <v>179</v>
      </c>
      <c r="K118" s="49"/>
      <c r="L118" s="47"/>
      <c r="M118" s="47"/>
      <c r="N118" s="47"/>
    </row>
    <row r="119" spans="1:14">
      <c r="A119" s="182">
        <v>1</v>
      </c>
      <c r="B119" s="234">
        <v>2</v>
      </c>
      <c r="C119" s="235"/>
      <c r="D119" s="235"/>
      <c r="E119" s="235"/>
      <c r="F119" s="235"/>
      <c r="G119" s="236"/>
      <c r="H119" s="182">
        <v>3</v>
      </c>
      <c r="I119" s="182">
        <v>4</v>
      </c>
      <c r="J119" s="193">
        <v>5</v>
      </c>
      <c r="K119" s="49"/>
      <c r="L119" s="47"/>
      <c r="M119" s="47"/>
      <c r="N119" s="47"/>
    </row>
    <row r="120" spans="1:14">
      <c r="A120" s="18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8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82"/>
      <c r="B122" s="101" t="s">
        <v>166</v>
      </c>
      <c r="C122" s="103"/>
      <c r="D122" s="103"/>
      <c r="E122" s="103"/>
      <c r="F122" s="103"/>
      <c r="G122" s="103"/>
      <c r="H122" s="182" t="s">
        <v>167</v>
      </c>
      <c r="I122" s="18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8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85" t="s">
        <v>171</v>
      </c>
      <c r="J126" s="190" t="s">
        <v>224</v>
      </c>
      <c r="K126" s="49"/>
      <c r="L126" s="47"/>
      <c r="M126" s="47"/>
      <c r="N126" s="47"/>
    </row>
    <row r="127" spans="1:14">
      <c r="A127" s="195" t="s">
        <v>142</v>
      </c>
      <c r="B127" s="195"/>
      <c r="C127" s="196"/>
      <c r="D127" s="196"/>
      <c r="E127" s="196"/>
      <c r="F127" s="196"/>
      <c r="G127" s="196"/>
      <c r="H127" s="109"/>
      <c r="I127" s="195" t="s">
        <v>253</v>
      </c>
      <c r="J127" s="191" t="s">
        <v>254</v>
      </c>
      <c r="K127" s="49"/>
      <c r="L127" s="47"/>
      <c r="M127" s="47"/>
      <c r="N127" s="47"/>
    </row>
    <row r="128" spans="1:14">
      <c r="A128" s="195"/>
      <c r="B128" s="195"/>
      <c r="C128" s="196"/>
      <c r="D128" s="196"/>
      <c r="E128" s="196"/>
      <c r="F128" s="196"/>
      <c r="G128" s="196"/>
      <c r="H128" s="110"/>
      <c r="I128" s="195"/>
      <c r="J128" s="191"/>
      <c r="K128" s="49"/>
      <c r="L128" s="47"/>
      <c r="M128" s="47"/>
      <c r="N128" s="47"/>
    </row>
    <row r="129" spans="1:14">
      <c r="A129" s="182">
        <v>1</v>
      </c>
      <c r="B129" s="234">
        <v>2</v>
      </c>
      <c r="C129" s="235"/>
      <c r="D129" s="235"/>
      <c r="E129" s="235"/>
      <c r="F129" s="235"/>
      <c r="G129" s="235"/>
      <c r="H129" s="236"/>
      <c r="I129" s="182">
        <v>3</v>
      </c>
      <c r="J129" s="193">
        <v>4</v>
      </c>
      <c r="K129" s="49"/>
      <c r="L129" s="47"/>
      <c r="M129" s="47"/>
      <c r="N129" s="47"/>
    </row>
    <row r="130" spans="1:14">
      <c r="A130" s="18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82"/>
      <c r="B131" s="101" t="s">
        <v>166</v>
      </c>
      <c r="C131" s="103"/>
      <c r="D131" s="103"/>
      <c r="E131" s="103"/>
      <c r="F131" s="103"/>
      <c r="G131" s="103"/>
      <c r="H131" s="103"/>
      <c r="I131" s="18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85" t="s">
        <v>135</v>
      </c>
      <c r="B135" s="237" t="s">
        <v>169</v>
      </c>
      <c r="C135" s="238"/>
      <c r="D135" s="238"/>
      <c r="E135" s="238"/>
      <c r="F135" s="238"/>
      <c r="G135" s="239"/>
      <c r="H135" s="185" t="s">
        <v>171</v>
      </c>
      <c r="I135" s="185" t="s">
        <v>256</v>
      </c>
      <c r="J135" s="185" t="s">
        <v>172</v>
      </c>
      <c r="K135" s="49"/>
      <c r="L135" s="47"/>
      <c r="M135" s="47"/>
      <c r="N135" s="47"/>
    </row>
    <row r="136" spans="1:14">
      <c r="A136" s="195" t="s">
        <v>142</v>
      </c>
      <c r="B136" s="195"/>
      <c r="C136" s="196"/>
      <c r="D136" s="196"/>
      <c r="E136" s="196"/>
      <c r="F136" s="196"/>
      <c r="G136" s="196"/>
      <c r="H136" s="195"/>
      <c r="I136" s="195" t="s">
        <v>257</v>
      </c>
      <c r="J136" s="195" t="s">
        <v>220</v>
      </c>
      <c r="K136" s="49"/>
      <c r="L136" s="47"/>
      <c r="M136" s="47"/>
      <c r="N136" s="47"/>
    </row>
    <row r="137" spans="1:14">
      <c r="A137" s="195"/>
      <c r="B137" s="195"/>
      <c r="C137" s="196"/>
      <c r="D137" s="196"/>
      <c r="E137" s="196"/>
      <c r="F137" s="196"/>
      <c r="G137" s="196"/>
      <c r="H137" s="195"/>
      <c r="I137" s="195" t="s">
        <v>179</v>
      </c>
      <c r="J137" s="195"/>
      <c r="K137" s="49"/>
      <c r="L137" s="47"/>
      <c r="M137" s="47"/>
      <c r="N137" s="47"/>
    </row>
    <row r="138" spans="1:14">
      <c r="A138" s="182">
        <v>1</v>
      </c>
      <c r="B138" s="234">
        <v>2</v>
      </c>
      <c r="C138" s="235"/>
      <c r="D138" s="235"/>
      <c r="E138" s="235"/>
      <c r="F138" s="235"/>
      <c r="G138" s="236"/>
      <c r="H138" s="182">
        <v>3</v>
      </c>
      <c r="I138" s="182">
        <v>4</v>
      </c>
      <c r="J138" s="182">
        <v>5</v>
      </c>
      <c r="K138" s="49"/>
      <c r="L138" s="47"/>
      <c r="M138" s="47"/>
      <c r="N138" s="47"/>
    </row>
    <row r="139" spans="1:14">
      <c r="A139" s="182"/>
      <c r="B139" s="129" t="s">
        <v>392</v>
      </c>
      <c r="C139" s="80"/>
      <c r="D139" s="80"/>
      <c r="E139" s="80"/>
      <c r="F139" s="80"/>
      <c r="G139" s="80"/>
      <c r="H139" s="69"/>
      <c r="I139" s="66"/>
      <c r="J139" s="66">
        <v>540900</v>
      </c>
      <c r="K139" s="49"/>
      <c r="L139" s="47"/>
      <c r="M139" s="47"/>
      <c r="N139" s="47"/>
    </row>
    <row r="140" spans="1:14" ht="15.75">
      <c r="A140" s="182"/>
      <c r="B140" s="129"/>
      <c r="C140" s="80"/>
      <c r="D140" s="80"/>
      <c r="E140" s="80"/>
      <c r="F140" s="80"/>
      <c r="G140" s="80"/>
      <c r="H140" s="69"/>
      <c r="I140" s="66"/>
      <c r="J140" s="66"/>
      <c r="K140" s="49"/>
      <c r="L140" s="51"/>
      <c r="M140" s="47"/>
      <c r="N140" s="47"/>
    </row>
    <row r="141" spans="1:14">
      <c r="A141" s="182"/>
      <c r="B141" s="101" t="s">
        <v>166</v>
      </c>
      <c r="C141" s="103"/>
      <c r="D141" s="103"/>
      <c r="E141" s="103"/>
      <c r="F141" s="103"/>
      <c r="G141" s="103"/>
      <c r="H141" s="182" t="s">
        <v>167</v>
      </c>
      <c r="I141" s="182" t="s">
        <v>167</v>
      </c>
      <c r="J141" s="76">
        <f>SUM(J139:J140)</f>
        <v>540900</v>
      </c>
      <c r="K141">
        <v>540900</v>
      </c>
      <c r="L141" s="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0"/>
  <sheetViews>
    <sheetView view="pageBreakPreview" topLeftCell="A123" zoomScaleSheetLayoutView="100" workbookViewId="0">
      <selection activeCell="K141" sqref="K141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356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5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0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47"/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/>
      <c r="C81" s="255"/>
      <c r="D81" s="255"/>
      <c r="E81" s="255"/>
      <c r="F81" s="256"/>
      <c r="G81" s="152"/>
      <c r="H81" s="152"/>
      <c r="I81" s="76"/>
      <c r="J81" s="76"/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393</v>
      </c>
      <c r="C139" s="80"/>
      <c r="D139" s="80"/>
      <c r="E139" s="80"/>
      <c r="F139" s="80"/>
      <c r="G139" s="80"/>
      <c r="H139" s="69"/>
      <c r="I139" s="66"/>
      <c r="J139" s="66">
        <v>258700</v>
      </c>
      <c r="K139" s="49"/>
      <c r="L139" s="47"/>
      <c r="M139" s="47"/>
      <c r="N139" s="47"/>
    </row>
    <row r="140" spans="1:14">
      <c r="A140" s="171"/>
      <c r="B140" s="101" t="s">
        <v>166</v>
      </c>
      <c r="C140" s="103"/>
      <c r="D140" s="103"/>
      <c r="E140" s="103"/>
      <c r="F140" s="103"/>
      <c r="G140" s="103"/>
      <c r="H140" s="171" t="s">
        <v>167</v>
      </c>
      <c r="I140" s="171" t="s">
        <v>167</v>
      </c>
      <c r="J140" s="76">
        <f>SUM(J139:J139)</f>
        <v>258700</v>
      </c>
      <c r="K140">
        <v>258700</v>
      </c>
      <c r="L140" s="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2"/>
  <sheetViews>
    <sheetView view="pageBreakPreview" topLeftCell="A124" zoomScaleSheetLayoutView="100" workbookViewId="0">
      <selection activeCell="K44" sqref="K44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357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303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14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14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14" t="s">
        <v>167</v>
      </c>
      <c r="D21" s="66">
        <f>+SUM(D17:D20)</f>
        <v>0</v>
      </c>
      <c r="E21" s="114" t="s">
        <v>167</v>
      </c>
      <c r="F21" s="114" t="s">
        <v>167</v>
      </c>
      <c r="G21" s="114" t="s">
        <v>167</v>
      </c>
      <c r="H21" s="69" t="s">
        <v>167</v>
      </c>
      <c r="I21" s="114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18" t="s">
        <v>135</v>
      </c>
      <c r="B25" s="237" t="s">
        <v>169</v>
      </c>
      <c r="C25" s="238"/>
      <c r="D25" s="238"/>
      <c r="E25" s="238"/>
      <c r="F25" s="239"/>
      <c r="G25" s="118" t="s">
        <v>170</v>
      </c>
      <c r="H25" s="118" t="s">
        <v>171</v>
      </c>
      <c r="I25" s="118" t="s">
        <v>171</v>
      </c>
      <c r="J25" s="59" t="s">
        <v>172</v>
      </c>
      <c r="K25" s="49"/>
      <c r="L25" s="47"/>
      <c r="M25" s="47"/>
      <c r="N25" s="47"/>
    </row>
    <row r="26" spans="1:14">
      <c r="A26" s="122" t="s">
        <v>142</v>
      </c>
      <c r="B26" s="122"/>
      <c r="C26" s="71"/>
      <c r="D26" s="71"/>
      <c r="E26" s="71"/>
      <c r="F26" s="72"/>
      <c r="G26" s="122" t="s">
        <v>173</v>
      </c>
      <c r="H26" s="122" t="s">
        <v>174</v>
      </c>
      <c r="I26" s="122" t="s">
        <v>175</v>
      </c>
      <c r="J26" s="61" t="s">
        <v>176</v>
      </c>
      <c r="K26" s="49"/>
      <c r="L26" s="47"/>
      <c r="M26" s="47"/>
      <c r="N26" s="47"/>
    </row>
    <row r="27" spans="1:14">
      <c r="A27" s="122"/>
      <c r="B27" s="122"/>
      <c r="C27" s="71"/>
      <c r="D27" s="71"/>
      <c r="E27" s="71"/>
      <c r="F27" s="72"/>
      <c r="G27" s="122" t="s">
        <v>177</v>
      </c>
      <c r="H27" s="122" t="s">
        <v>178</v>
      </c>
      <c r="I27" s="122"/>
      <c r="J27" s="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75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75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75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328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18" t="s">
        <v>135</v>
      </c>
      <c r="B36" s="237" t="s">
        <v>169</v>
      </c>
      <c r="C36" s="238"/>
      <c r="D36" s="238"/>
      <c r="E36" s="238"/>
      <c r="F36" s="239"/>
      <c r="G36" s="118" t="s">
        <v>181</v>
      </c>
      <c r="H36" s="118" t="s">
        <v>171</v>
      </c>
      <c r="I36" s="118" t="s">
        <v>182</v>
      </c>
      <c r="J36" s="59" t="s">
        <v>172</v>
      </c>
      <c r="K36" s="49"/>
      <c r="L36" s="47"/>
      <c r="M36" s="47"/>
      <c r="N36" s="47"/>
    </row>
    <row r="37" spans="1:14">
      <c r="A37" s="122" t="s">
        <v>142</v>
      </c>
      <c r="B37" s="122"/>
      <c r="C37" s="71"/>
      <c r="D37" s="71"/>
      <c r="E37" s="71"/>
      <c r="F37" s="72"/>
      <c r="G37" s="122" t="s">
        <v>174</v>
      </c>
      <c r="H37" s="122" t="s">
        <v>183</v>
      </c>
      <c r="I37" s="122" t="s">
        <v>184</v>
      </c>
      <c r="J37" s="61" t="s">
        <v>176</v>
      </c>
      <c r="K37" s="49"/>
      <c r="L37" s="47"/>
      <c r="M37" s="47"/>
      <c r="N37" s="47"/>
    </row>
    <row r="38" spans="1:14">
      <c r="A38" s="122"/>
      <c r="B38" s="122"/>
      <c r="C38" s="71"/>
      <c r="D38" s="71"/>
      <c r="E38" s="71"/>
      <c r="F38" s="72"/>
      <c r="G38" s="122" t="s">
        <v>185</v>
      </c>
      <c r="H38" s="122" t="s">
        <v>186</v>
      </c>
      <c r="I38" s="122" t="s">
        <v>187</v>
      </c>
      <c r="J38" s="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75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75">
        <v>6</v>
      </c>
      <c r="K40" s="49"/>
      <c r="L40" s="47"/>
      <c r="M40" s="47"/>
      <c r="N40" s="47"/>
    </row>
    <row r="41" spans="1:14">
      <c r="A41" s="69">
        <v>1</v>
      </c>
      <c r="B41" s="240" t="s">
        <v>394</v>
      </c>
      <c r="C41" s="241"/>
      <c r="D41" s="241"/>
      <c r="E41" s="241"/>
      <c r="F41" s="242"/>
      <c r="G41" s="69">
        <v>9</v>
      </c>
      <c r="H41" s="69">
        <v>9</v>
      </c>
      <c r="I41" s="69">
        <v>3000</v>
      </c>
      <c r="J41" s="76">
        <f>G41*H41*I41</f>
        <v>243000</v>
      </c>
      <c r="K41" s="49"/>
      <c r="L41" s="47"/>
      <c r="M41" s="47"/>
      <c r="N41" s="47"/>
    </row>
    <row r="42" spans="1:14">
      <c r="A42" s="69"/>
      <c r="B42" s="240"/>
      <c r="C42" s="241"/>
      <c r="D42" s="241"/>
      <c r="E42" s="241"/>
      <c r="F42" s="242"/>
      <c r="G42" s="69"/>
      <c r="H42" s="69"/>
      <c r="I42" s="69"/>
      <c r="J42" s="76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SUM(J41:J42)</f>
        <v>243000</v>
      </c>
      <c r="K43" s="49">
        <v>225000</v>
      </c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18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18" t="s">
        <v>196</v>
      </c>
      <c r="J49" s="59" t="s">
        <v>197</v>
      </c>
      <c r="K49" s="49"/>
      <c r="L49" s="47"/>
      <c r="M49" s="47"/>
      <c r="N49" s="47"/>
    </row>
    <row r="50" spans="1:14">
      <c r="A50" s="122" t="s">
        <v>142</v>
      </c>
      <c r="B50" s="122"/>
      <c r="C50" s="123"/>
      <c r="D50" s="71"/>
      <c r="E50" s="71"/>
      <c r="F50" s="123"/>
      <c r="G50" s="123"/>
      <c r="H50" s="124"/>
      <c r="I50" s="122" t="s">
        <v>198</v>
      </c>
      <c r="J50" s="61" t="s">
        <v>179</v>
      </c>
      <c r="K50" s="49"/>
      <c r="L50" s="47"/>
      <c r="M50" s="47"/>
      <c r="N50" s="47"/>
    </row>
    <row r="51" spans="1:14">
      <c r="A51" s="122"/>
      <c r="B51" s="122"/>
      <c r="C51" s="123"/>
      <c r="D51" s="71"/>
      <c r="E51" s="71"/>
      <c r="F51" s="123"/>
      <c r="G51" s="123"/>
      <c r="H51" s="124"/>
      <c r="I51" s="122" t="s">
        <v>199</v>
      </c>
      <c r="J51" s="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75"/>
      <c r="K52" s="49"/>
      <c r="L52" s="47"/>
      <c r="M52" s="47"/>
      <c r="N52" s="47"/>
    </row>
    <row r="53" spans="1:14">
      <c r="A53" s="114">
        <v>1</v>
      </c>
      <c r="B53" s="234">
        <v>2</v>
      </c>
      <c r="C53" s="235"/>
      <c r="D53" s="235"/>
      <c r="E53" s="235"/>
      <c r="F53" s="235"/>
      <c r="G53" s="235"/>
      <c r="H53" s="236"/>
      <c r="I53" s="114">
        <v>3</v>
      </c>
      <c r="J53" s="63">
        <v>4</v>
      </c>
      <c r="K53" s="49"/>
      <c r="L53" s="47"/>
      <c r="M53" s="47"/>
      <c r="N53" s="47"/>
    </row>
    <row r="54" spans="1:14">
      <c r="A54" s="114">
        <v>1</v>
      </c>
      <c r="B54" s="127" t="s">
        <v>201</v>
      </c>
      <c r="C54" s="115"/>
      <c r="D54" s="128"/>
      <c r="E54" s="128"/>
      <c r="F54" s="115"/>
      <c r="G54" s="115"/>
      <c r="H54" s="116"/>
      <c r="I54" s="114" t="s">
        <v>167</v>
      </c>
      <c r="J54" s="66"/>
      <c r="K54" s="49"/>
      <c r="L54" s="47"/>
      <c r="M54" s="47"/>
      <c r="N54" s="47"/>
    </row>
    <row r="55" spans="1:14">
      <c r="A55" s="118" t="s">
        <v>202</v>
      </c>
      <c r="B55" s="86" t="s">
        <v>29</v>
      </c>
      <c r="C55" s="123"/>
      <c r="D55" s="71"/>
      <c r="E55" s="71"/>
      <c r="F55" s="123"/>
      <c r="G55" s="123"/>
      <c r="H55" s="123"/>
      <c r="I55" s="118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23"/>
      <c r="D56" s="71"/>
      <c r="E56" s="71"/>
      <c r="F56" s="123"/>
      <c r="G56" s="123"/>
      <c r="H56" s="123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14" t="s">
        <v>204</v>
      </c>
      <c r="B57" s="127" t="s">
        <v>205</v>
      </c>
      <c r="C57" s="115"/>
      <c r="D57" s="128"/>
      <c r="E57" s="128"/>
      <c r="F57" s="115"/>
      <c r="G57" s="115"/>
      <c r="H57" s="116"/>
      <c r="I57" s="114"/>
      <c r="J57" s="66"/>
      <c r="K57" s="49"/>
      <c r="L57" s="47"/>
      <c r="M57" s="47"/>
      <c r="N57" s="47"/>
    </row>
    <row r="58" spans="1:14">
      <c r="A58" s="118" t="s">
        <v>206</v>
      </c>
      <c r="B58" s="87" t="s">
        <v>207</v>
      </c>
      <c r="C58" s="119"/>
      <c r="D58" s="89"/>
      <c r="E58" s="89"/>
      <c r="F58" s="119"/>
      <c r="G58" s="119"/>
      <c r="H58" s="120"/>
      <c r="I58" s="118"/>
      <c r="J58" s="66"/>
      <c r="K58" s="49"/>
      <c r="L58" s="47"/>
      <c r="M58" s="47"/>
      <c r="N58" s="47"/>
    </row>
    <row r="59" spans="1:14">
      <c r="A59" s="118">
        <v>2</v>
      </c>
      <c r="B59" s="87" t="s">
        <v>208</v>
      </c>
      <c r="C59" s="119"/>
      <c r="D59" s="89"/>
      <c r="E59" s="89"/>
      <c r="F59" s="119"/>
      <c r="G59" s="119"/>
      <c r="H59" s="120"/>
      <c r="I59" s="118" t="s">
        <v>167</v>
      </c>
      <c r="J59" s="66"/>
      <c r="K59" s="49"/>
      <c r="L59" s="47"/>
      <c r="M59" s="47"/>
      <c r="N59" s="47"/>
    </row>
    <row r="60" spans="1:14">
      <c r="A60" s="118" t="s">
        <v>209</v>
      </c>
      <c r="B60" s="87" t="s">
        <v>29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22"/>
      <c r="B61" s="86" t="s">
        <v>210</v>
      </c>
      <c r="C61" s="123"/>
      <c r="D61" s="71"/>
      <c r="E61" s="71"/>
      <c r="F61" s="123"/>
      <c r="G61" s="123"/>
      <c r="H61" s="124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18" t="s">
        <v>211</v>
      </c>
      <c r="B62" s="87" t="s">
        <v>212</v>
      </c>
      <c r="C62" s="119"/>
      <c r="D62" s="89"/>
      <c r="E62" s="89"/>
      <c r="F62" s="119"/>
      <c r="G62" s="119"/>
      <c r="H62" s="120"/>
      <c r="I62" s="66"/>
      <c r="J62" s="66"/>
      <c r="K62" s="49"/>
      <c r="L62" s="47"/>
      <c r="M62" s="47"/>
      <c r="N62" s="47"/>
    </row>
    <row r="63" spans="1:14">
      <c r="A63" s="118" t="s">
        <v>213</v>
      </c>
      <c r="B63" s="87" t="s">
        <v>214</v>
      </c>
      <c r="C63" s="119"/>
      <c r="D63" s="89"/>
      <c r="E63" s="89"/>
      <c r="F63" s="119"/>
      <c r="G63" s="119"/>
      <c r="H63" s="120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18" t="s">
        <v>215</v>
      </c>
      <c r="B64" s="87" t="s">
        <v>216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217</v>
      </c>
      <c r="B65" s="87" t="s">
        <v>216</v>
      </c>
      <c r="C65" s="119"/>
      <c r="D65" s="89"/>
      <c r="E65" s="89"/>
      <c r="F65" s="119"/>
      <c r="G65" s="119"/>
      <c r="H65" s="120"/>
      <c r="I65" s="66"/>
      <c r="J65" s="66"/>
      <c r="K65" s="49"/>
      <c r="L65" s="47"/>
      <c r="M65" s="47"/>
      <c r="N65" s="47"/>
    </row>
    <row r="66" spans="1:14">
      <c r="A66" s="118">
        <v>3</v>
      </c>
      <c r="B66" s="87" t="s">
        <v>218</v>
      </c>
      <c r="C66" s="119"/>
      <c r="D66" s="89"/>
      <c r="E66" s="89"/>
      <c r="F66" s="119"/>
      <c r="G66" s="119"/>
      <c r="H66" s="120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14"/>
      <c r="B67" s="114" t="s">
        <v>166</v>
      </c>
      <c r="C67" s="115"/>
      <c r="D67" s="128"/>
      <c r="E67" s="128"/>
      <c r="F67" s="115"/>
      <c r="G67" s="115"/>
      <c r="H67" s="116"/>
      <c r="I67" s="114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17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17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17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18" t="s">
        <v>135</v>
      </c>
      <c r="B77" s="237" t="s">
        <v>169</v>
      </c>
      <c r="C77" s="238"/>
      <c r="D77" s="238"/>
      <c r="E77" s="238"/>
      <c r="F77" s="239"/>
      <c r="G77" s="118" t="s">
        <v>171</v>
      </c>
      <c r="H77" s="118" t="s">
        <v>171</v>
      </c>
      <c r="I77" s="118" t="s">
        <v>224</v>
      </c>
      <c r="J77" s="118" t="s">
        <v>172</v>
      </c>
      <c r="K77" s="49"/>
      <c r="L77" s="47"/>
      <c r="M77" s="47"/>
      <c r="N77" s="47"/>
    </row>
    <row r="78" spans="1:14">
      <c r="A78" s="122" t="s">
        <v>142</v>
      </c>
      <c r="B78" s="248"/>
      <c r="C78" s="249"/>
      <c r="D78" s="249"/>
      <c r="E78" s="249"/>
      <c r="F78" s="250"/>
      <c r="G78" s="122" t="s">
        <v>225</v>
      </c>
      <c r="H78" s="122" t="s">
        <v>226</v>
      </c>
      <c r="I78" s="122" t="s">
        <v>227</v>
      </c>
      <c r="J78" s="122" t="s">
        <v>176</v>
      </c>
      <c r="K78" s="49"/>
      <c r="L78" s="47"/>
      <c r="M78" s="47"/>
      <c r="N78" s="47"/>
    </row>
    <row r="79" spans="1:14">
      <c r="A79" s="122"/>
      <c r="B79" s="248"/>
      <c r="C79" s="249"/>
      <c r="D79" s="249"/>
      <c r="E79" s="249"/>
      <c r="F79" s="250"/>
      <c r="G79" s="122"/>
      <c r="H79" s="122" t="s">
        <v>228</v>
      </c>
      <c r="I79" s="122" t="s">
        <v>179</v>
      </c>
      <c r="J79" s="122"/>
      <c r="K79" s="49"/>
      <c r="L79" s="47"/>
      <c r="M79" s="47"/>
      <c r="N79" s="47"/>
    </row>
    <row r="80" spans="1:14">
      <c r="A80" s="114">
        <v>1</v>
      </c>
      <c r="B80" s="251">
        <v>2</v>
      </c>
      <c r="C80" s="252"/>
      <c r="D80" s="252"/>
      <c r="E80" s="252"/>
      <c r="F80" s="253"/>
      <c r="G80" s="114">
        <v>3</v>
      </c>
      <c r="H80" s="114">
        <v>4</v>
      </c>
      <c r="I80" s="114">
        <v>5</v>
      </c>
      <c r="J80" s="114">
        <v>6</v>
      </c>
      <c r="K80" s="49"/>
      <c r="L80" s="47"/>
      <c r="M80" s="47"/>
      <c r="N80" s="47"/>
    </row>
    <row r="81" spans="1:14">
      <c r="A81" s="114">
        <v>1</v>
      </c>
      <c r="B81" s="254"/>
      <c r="C81" s="255"/>
      <c r="D81" s="255"/>
      <c r="E81" s="255"/>
      <c r="F81" s="256"/>
      <c r="G81" s="114"/>
      <c r="H81" s="114"/>
      <c r="I81" s="76"/>
      <c r="J81" s="76"/>
      <c r="K81" s="49"/>
      <c r="L81" s="47"/>
      <c r="M81" s="47"/>
      <c r="N81" s="47"/>
    </row>
    <row r="82" spans="1:14">
      <c r="A82" s="114">
        <v>2</v>
      </c>
      <c r="B82" s="254"/>
      <c r="C82" s="255"/>
      <c r="D82" s="255"/>
      <c r="E82" s="255"/>
      <c r="F82" s="256"/>
      <c r="G82" s="114"/>
      <c r="H82" s="114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14" t="s">
        <v>167</v>
      </c>
      <c r="H83" s="114" t="s">
        <v>167</v>
      </c>
      <c r="I83" s="114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18" t="s">
        <v>135</v>
      </c>
      <c r="B87" s="237" t="s">
        <v>169</v>
      </c>
      <c r="C87" s="238"/>
      <c r="D87" s="238"/>
      <c r="E87" s="238"/>
      <c r="F87" s="238"/>
      <c r="G87" s="239"/>
      <c r="H87" s="118" t="s">
        <v>171</v>
      </c>
      <c r="I87" s="118" t="s">
        <v>230</v>
      </c>
      <c r="J87" s="59" t="s">
        <v>172</v>
      </c>
      <c r="K87" s="49"/>
      <c r="L87" s="47"/>
      <c r="M87" s="47"/>
      <c r="N87" s="47"/>
    </row>
    <row r="88" spans="1:14">
      <c r="A88" s="122" t="s">
        <v>142</v>
      </c>
      <c r="B88" s="122"/>
      <c r="C88" s="123"/>
      <c r="D88" s="123"/>
      <c r="E88" s="123"/>
      <c r="F88" s="123"/>
      <c r="G88" s="123"/>
      <c r="H88" s="122" t="s">
        <v>231</v>
      </c>
      <c r="I88" s="122" t="s">
        <v>232</v>
      </c>
      <c r="J88" s="61" t="s">
        <v>220</v>
      </c>
      <c r="K88" s="49"/>
      <c r="L88" s="47"/>
      <c r="M88" s="47"/>
      <c r="N88" s="47"/>
    </row>
    <row r="89" spans="1:14">
      <c r="A89" s="122"/>
      <c r="B89" s="122"/>
      <c r="C89" s="123"/>
      <c r="D89" s="123"/>
      <c r="E89" s="123"/>
      <c r="F89" s="123"/>
      <c r="G89" s="123"/>
      <c r="H89" s="122" t="s">
        <v>233</v>
      </c>
      <c r="I89" s="122" t="s">
        <v>179</v>
      </c>
      <c r="J89" s="61"/>
      <c r="K89" s="49"/>
      <c r="L89" s="47"/>
      <c r="M89" s="47"/>
      <c r="N89" s="47"/>
    </row>
    <row r="90" spans="1:14">
      <c r="A90" s="114">
        <v>1</v>
      </c>
      <c r="B90" s="234">
        <v>2</v>
      </c>
      <c r="C90" s="235"/>
      <c r="D90" s="235"/>
      <c r="E90" s="235"/>
      <c r="F90" s="235"/>
      <c r="G90" s="236"/>
      <c r="H90" s="114">
        <v>3</v>
      </c>
      <c r="I90" s="114">
        <v>4</v>
      </c>
      <c r="J90" s="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17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18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18" t="s">
        <v>235</v>
      </c>
      <c r="I97" s="118" t="s">
        <v>236</v>
      </c>
      <c r="J97" s="118" t="s">
        <v>172</v>
      </c>
      <c r="K97" s="49"/>
      <c r="L97" s="47"/>
      <c r="M97" s="47"/>
      <c r="N97" s="47"/>
    </row>
    <row r="98" spans="1:14">
      <c r="A98" s="122" t="s">
        <v>142</v>
      </c>
      <c r="B98" s="237"/>
      <c r="C98" s="238"/>
      <c r="D98" s="238"/>
      <c r="E98" s="238"/>
      <c r="F98" s="237" t="s">
        <v>237</v>
      </c>
      <c r="G98" s="239"/>
      <c r="H98" s="122" t="s">
        <v>238</v>
      </c>
      <c r="I98" s="122" t="s">
        <v>221</v>
      </c>
      <c r="J98" s="122" t="s">
        <v>239</v>
      </c>
      <c r="K98" s="49"/>
      <c r="L98" s="47"/>
      <c r="M98" s="47"/>
      <c r="N98" s="47"/>
    </row>
    <row r="99" spans="1:14">
      <c r="A99" s="122"/>
      <c r="B99" s="237"/>
      <c r="C99" s="238"/>
      <c r="D99" s="238"/>
      <c r="E99" s="238"/>
      <c r="F99" s="237" t="s">
        <v>240</v>
      </c>
      <c r="G99" s="239"/>
      <c r="H99" s="122" t="s">
        <v>241</v>
      </c>
      <c r="I99" s="122"/>
      <c r="J99" s="122"/>
      <c r="K99" s="49"/>
      <c r="L99" s="47"/>
      <c r="M99" s="47"/>
      <c r="N99" s="47"/>
    </row>
    <row r="100" spans="1:14">
      <c r="A100" s="114">
        <v>1</v>
      </c>
      <c r="B100" s="251">
        <v>2</v>
      </c>
      <c r="C100" s="252"/>
      <c r="D100" s="252"/>
      <c r="E100" s="252"/>
      <c r="F100" s="234">
        <v>3</v>
      </c>
      <c r="G100" s="236"/>
      <c r="H100" s="114">
        <v>4</v>
      </c>
      <c r="I100" s="114">
        <v>5</v>
      </c>
      <c r="J100" s="114">
        <v>6</v>
      </c>
      <c r="K100" s="49"/>
      <c r="L100" s="47"/>
      <c r="M100" s="47"/>
      <c r="N100" s="47"/>
    </row>
    <row r="101" spans="1:14">
      <c r="A101" s="114"/>
      <c r="B101" s="101"/>
      <c r="C101" s="103"/>
      <c r="D101" s="103"/>
      <c r="E101" s="103"/>
      <c r="F101" s="104"/>
      <c r="G101" s="126"/>
      <c r="H101" s="76"/>
      <c r="I101" s="114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26"/>
      <c r="H102" s="114" t="s">
        <v>167</v>
      </c>
      <c r="I102" s="114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18" t="s">
        <v>135</v>
      </c>
      <c r="B106" s="237" t="s">
        <v>219</v>
      </c>
      <c r="C106" s="238"/>
      <c r="D106" s="238"/>
      <c r="E106" s="238"/>
      <c r="F106" s="238"/>
      <c r="G106" s="239"/>
      <c r="H106" s="118" t="s">
        <v>171</v>
      </c>
      <c r="I106" s="118" t="s">
        <v>243</v>
      </c>
      <c r="J106" s="59" t="s">
        <v>224</v>
      </c>
      <c r="K106" s="49"/>
      <c r="L106" s="47"/>
      <c r="M106" s="47"/>
      <c r="N106" s="47"/>
    </row>
    <row r="107" spans="1:14">
      <c r="A107" s="122" t="s">
        <v>142</v>
      </c>
      <c r="B107" s="122"/>
      <c r="C107" s="123"/>
      <c r="D107" s="123"/>
      <c r="E107" s="123"/>
      <c r="F107" s="123"/>
      <c r="G107" s="123"/>
      <c r="H107" s="122"/>
      <c r="I107" s="122" t="s">
        <v>244</v>
      </c>
      <c r="J107" s="61" t="s">
        <v>245</v>
      </c>
      <c r="K107" s="49"/>
      <c r="L107" s="47"/>
      <c r="M107" s="47"/>
      <c r="N107" s="47"/>
    </row>
    <row r="108" spans="1:14">
      <c r="A108" s="122"/>
      <c r="B108" s="122"/>
      <c r="C108" s="123"/>
      <c r="D108" s="123"/>
      <c r="E108" s="123"/>
      <c r="F108" s="123"/>
      <c r="G108" s="123"/>
      <c r="H108" s="122"/>
      <c r="I108" s="122" t="s">
        <v>246</v>
      </c>
      <c r="J108" s="61" t="s">
        <v>179</v>
      </c>
      <c r="K108" s="49"/>
      <c r="L108" s="47"/>
      <c r="M108" s="47"/>
      <c r="N108" s="47"/>
    </row>
    <row r="109" spans="1:14">
      <c r="A109" s="114">
        <v>1</v>
      </c>
      <c r="B109" s="234">
        <v>2</v>
      </c>
      <c r="C109" s="235"/>
      <c r="D109" s="235"/>
      <c r="E109" s="235"/>
      <c r="F109" s="235"/>
      <c r="G109" s="236"/>
      <c r="H109" s="114">
        <v>3</v>
      </c>
      <c r="I109" s="114">
        <v>4</v>
      </c>
      <c r="J109" s="63">
        <v>5</v>
      </c>
      <c r="K109" s="49"/>
      <c r="L109" s="47"/>
      <c r="M109" s="47"/>
      <c r="N109" s="47"/>
    </row>
    <row r="110" spans="1:14">
      <c r="A110" s="114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14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14"/>
      <c r="B112" s="101" t="s">
        <v>166</v>
      </c>
      <c r="C112" s="103"/>
      <c r="D112" s="103"/>
      <c r="E112" s="103"/>
      <c r="F112" s="103"/>
      <c r="G112" s="103"/>
      <c r="H112" s="114" t="s">
        <v>167</v>
      </c>
      <c r="I112" s="114" t="s">
        <v>167</v>
      </c>
      <c r="J112" s="75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18" t="s">
        <v>135</v>
      </c>
      <c r="B116" s="237" t="s">
        <v>169</v>
      </c>
      <c r="C116" s="238"/>
      <c r="D116" s="238"/>
      <c r="E116" s="238"/>
      <c r="F116" s="238"/>
      <c r="G116" s="239"/>
      <c r="H116" s="118" t="s">
        <v>248</v>
      </c>
      <c r="I116" s="118" t="s">
        <v>171</v>
      </c>
      <c r="J116" s="59" t="s">
        <v>224</v>
      </c>
      <c r="K116" s="49"/>
      <c r="L116" s="47"/>
      <c r="M116" s="47"/>
      <c r="N116" s="47"/>
    </row>
    <row r="117" spans="1:14">
      <c r="A117" s="122" t="s">
        <v>142</v>
      </c>
      <c r="B117" s="122"/>
      <c r="C117" s="123"/>
      <c r="D117" s="123"/>
      <c r="E117" s="123"/>
      <c r="F117" s="123"/>
      <c r="G117" s="123"/>
      <c r="H117" s="122"/>
      <c r="I117" s="122" t="s">
        <v>249</v>
      </c>
      <c r="J117" s="61" t="s">
        <v>250</v>
      </c>
      <c r="K117" s="49"/>
      <c r="L117" s="47"/>
      <c r="M117" s="47"/>
      <c r="N117" s="47"/>
    </row>
    <row r="118" spans="1:14">
      <c r="A118" s="122"/>
      <c r="B118" s="122"/>
      <c r="C118" s="123"/>
      <c r="D118" s="123"/>
      <c r="E118" s="123"/>
      <c r="F118" s="123"/>
      <c r="G118" s="123"/>
      <c r="H118" s="122"/>
      <c r="I118" s="122" t="s">
        <v>251</v>
      </c>
      <c r="J118" s="61" t="s">
        <v>179</v>
      </c>
      <c r="K118" s="49"/>
      <c r="L118" s="47"/>
      <c r="M118" s="47"/>
      <c r="N118" s="47"/>
    </row>
    <row r="119" spans="1:14">
      <c r="A119" s="114">
        <v>1</v>
      </c>
      <c r="B119" s="234">
        <v>2</v>
      </c>
      <c r="C119" s="235"/>
      <c r="D119" s="235"/>
      <c r="E119" s="235"/>
      <c r="F119" s="235"/>
      <c r="G119" s="236"/>
      <c r="H119" s="114">
        <v>3</v>
      </c>
      <c r="I119" s="114">
        <v>4</v>
      </c>
      <c r="J119" s="63">
        <v>5</v>
      </c>
      <c r="K119" s="49"/>
      <c r="L119" s="47"/>
      <c r="M119" s="47"/>
      <c r="N119" s="47"/>
    </row>
    <row r="120" spans="1:14">
      <c r="A120" s="114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14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14"/>
      <c r="B122" s="101" t="s">
        <v>166</v>
      </c>
      <c r="C122" s="103"/>
      <c r="D122" s="103"/>
      <c r="E122" s="103"/>
      <c r="F122" s="103"/>
      <c r="G122" s="103"/>
      <c r="H122" s="114" t="s">
        <v>167</v>
      </c>
      <c r="I122" s="114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18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18" t="s">
        <v>171</v>
      </c>
      <c r="J126" s="59" t="s">
        <v>224</v>
      </c>
      <c r="K126" s="49"/>
      <c r="L126" s="47"/>
      <c r="M126" s="47"/>
      <c r="N126" s="47"/>
    </row>
    <row r="127" spans="1:14">
      <c r="A127" s="122" t="s">
        <v>142</v>
      </c>
      <c r="B127" s="122"/>
      <c r="C127" s="123"/>
      <c r="D127" s="123"/>
      <c r="E127" s="123"/>
      <c r="F127" s="123"/>
      <c r="G127" s="123"/>
      <c r="H127" s="109"/>
      <c r="I127" s="122" t="s">
        <v>253</v>
      </c>
      <c r="J127" s="61" t="s">
        <v>254</v>
      </c>
      <c r="K127" s="49"/>
      <c r="L127" s="47"/>
      <c r="M127" s="47"/>
      <c r="N127" s="47"/>
    </row>
    <row r="128" spans="1:14">
      <c r="A128" s="122"/>
      <c r="B128" s="122"/>
      <c r="C128" s="123"/>
      <c r="D128" s="123"/>
      <c r="E128" s="123"/>
      <c r="F128" s="123"/>
      <c r="G128" s="123"/>
      <c r="H128" s="110"/>
      <c r="I128" s="122"/>
      <c r="J128" s="61"/>
      <c r="K128" s="49"/>
      <c r="L128" s="47"/>
      <c r="M128" s="47"/>
      <c r="N128" s="47"/>
    </row>
    <row r="129" spans="1:14">
      <c r="A129" s="114">
        <v>1</v>
      </c>
      <c r="B129" s="234">
        <v>2</v>
      </c>
      <c r="C129" s="235"/>
      <c r="D129" s="235"/>
      <c r="E129" s="235"/>
      <c r="F129" s="235"/>
      <c r="G129" s="235"/>
      <c r="H129" s="236"/>
      <c r="I129" s="114">
        <v>3</v>
      </c>
      <c r="J129" s="63">
        <v>4</v>
      </c>
      <c r="K129" s="49"/>
      <c r="L129" s="47"/>
      <c r="M129" s="47"/>
      <c r="N129" s="47"/>
    </row>
    <row r="130" spans="1:14">
      <c r="A130" s="114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14"/>
      <c r="B131" s="101" t="s">
        <v>166</v>
      </c>
      <c r="C131" s="103"/>
      <c r="D131" s="103"/>
      <c r="E131" s="103"/>
      <c r="F131" s="103"/>
      <c r="G131" s="103"/>
      <c r="H131" s="103"/>
      <c r="I131" s="114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18" t="s">
        <v>135</v>
      </c>
      <c r="B135" s="237" t="s">
        <v>169</v>
      </c>
      <c r="C135" s="238"/>
      <c r="D135" s="238"/>
      <c r="E135" s="238"/>
      <c r="F135" s="238"/>
      <c r="G135" s="239"/>
      <c r="H135" s="118" t="s">
        <v>171</v>
      </c>
      <c r="I135" s="118" t="s">
        <v>256</v>
      </c>
      <c r="J135" s="118" t="s">
        <v>172</v>
      </c>
      <c r="K135" s="49"/>
      <c r="L135" s="47"/>
      <c r="M135" s="47"/>
      <c r="N135" s="47"/>
    </row>
    <row r="136" spans="1:14">
      <c r="A136" s="122" t="s">
        <v>142</v>
      </c>
      <c r="B136" s="122"/>
      <c r="C136" s="123"/>
      <c r="D136" s="123"/>
      <c r="E136" s="123"/>
      <c r="F136" s="123"/>
      <c r="G136" s="123"/>
      <c r="H136" s="122"/>
      <c r="I136" s="122" t="s">
        <v>257</v>
      </c>
      <c r="J136" s="122" t="s">
        <v>220</v>
      </c>
      <c r="K136" s="49"/>
      <c r="L136" s="47"/>
      <c r="M136" s="47"/>
      <c r="N136" s="47"/>
    </row>
    <row r="137" spans="1:14">
      <c r="A137" s="122"/>
      <c r="B137" s="122"/>
      <c r="C137" s="123"/>
      <c r="D137" s="123"/>
      <c r="E137" s="123"/>
      <c r="F137" s="123"/>
      <c r="G137" s="123"/>
      <c r="H137" s="122"/>
      <c r="I137" s="122" t="s">
        <v>179</v>
      </c>
      <c r="J137" s="122"/>
      <c r="K137" s="49"/>
      <c r="L137" s="47"/>
      <c r="M137" s="47"/>
      <c r="N137" s="47"/>
    </row>
    <row r="138" spans="1:14">
      <c r="A138" s="114">
        <v>1</v>
      </c>
      <c r="B138" s="234">
        <v>2</v>
      </c>
      <c r="C138" s="235"/>
      <c r="D138" s="235"/>
      <c r="E138" s="235"/>
      <c r="F138" s="235"/>
      <c r="G138" s="236"/>
      <c r="H138" s="114">
        <v>3</v>
      </c>
      <c r="I138" s="114">
        <v>4</v>
      </c>
      <c r="J138" s="114">
        <v>5</v>
      </c>
      <c r="K138" s="49"/>
      <c r="L138" s="47"/>
      <c r="M138" s="47"/>
      <c r="N138" s="47"/>
    </row>
    <row r="139" spans="1:14">
      <c r="A139" s="114"/>
      <c r="B139" s="129"/>
      <c r="C139" s="80"/>
      <c r="D139" s="80"/>
      <c r="E139" s="80"/>
      <c r="F139" s="80"/>
      <c r="G139" s="80"/>
      <c r="H139" s="69"/>
      <c r="I139" s="66"/>
      <c r="J139" s="66"/>
      <c r="K139" s="49"/>
      <c r="L139" s="47"/>
      <c r="M139" s="47"/>
      <c r="N139" s="47"/>
    </row>
    <row r="140" spans="1:14">
      <c r="A140" s="114"/>
      <c r="B140" s="129"/>
      <c r="C140" s="80"/>
      <c r="D140" s="80"/>
      <c r="E140" s="80"/>
      <c r="F140" s="80"/>
      <c r="G140" s="80"/>
      <c r="H140" s="69"/>
      <c r="I140" s="66"/>
      <c r="J140" s="66"/>
      <c r="K140" s="49"/>
      <c r="L140" s="47"/>
      <c r="M140" s="47"/>
      <c r="N140" s="47"/>
    </row>
    <row r="141" spans="1:14">
      <c r="A141" s="114">
        <v>1</v>
      </c>
      <c r="B141" s="98" t="s">
        <v>395</v>
      </c>
      <c r="C141" s="100"/>
      <c r="D141" s="100"/>
      <c r="E141" s="100"/>
      <c r="F141" s="100"/>
      <c r="G141" s="100"/>
      <c r="H141" s="76"/>
      <c r="I141" s="76"/>
      <c r="J141" s="76">
        <v>44686</v>
      </c>
      <c r="K141" s="49"/>
      <c r="L141" s="47"/>
      <c r="M141" s="47"/>
      <c r="N141" s="47"/>
    </row>
    <row r="142" spans="1:14" ht="15.75">
      <c r="A142" s="114"/>
      <c r="B142" s="101" t="s">
        <v>166</v>
      </c>
      <c r="C142" s="103"/>
      <c r="D142" s="103"/>
      <c r="E142" s="103"/>
      <c r="F142" s="103"/>
      <c r="G142" s="103"/>
      <c r="H142" s="114" t="s">
        <v>167</v>
      </c>
      <c r="I142" s="114" t="s">
        <v>167</v>
      </c>
      <c r="J142" s="76">
        <f>J139+J141+J140</f>
        <v>44686</v>
      </c>
      <c r="K142" s="49">
        <v>44686</v>
      </c>
      <c r="L142" s="51"/>
      <c r="M142" s="47"/>
      <c r="N142" s="47"/>
    </row>
  </sheetData>
  <mergeCells count="55"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  <mergeCell ref="B98:E98"/>
    <mergeCell ref="F98:G98"/>
    <mergeCell ref="B99:E99"/>
    <mergeCell ref="F99:G99"/>
    <mergeCell ref="B100:E100"/>
    <mergeCell ref="F100:G100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A75:J75"/>
    <mergeCell ref="B36:F36"/>
    <mergeCell ref="B40:F40"/>
    <mergeCell ref="B41:F41"/>
    <mergeCell ref="B43:F43"/>
    <mergeCell ref="A45:J45"/>
    <mergeCell ref="A46:J46"/>
    <mergeCell ref="A47:J47"/>
    <mergeCell ref="B49:H49"/>
    <mergeCell ref="B53:H53"/>
    <mergeCell ref="A69:J69"/>
    <mergeCell ref="B42:F42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</mergeCells>
  <pageMargins left="0.7" right="0.7" top="0.75" bottom="0.75" header="0.3" footer="0.3"/>
  <pageSetup paperSize="9" scale="5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2"/>
  <sheetViews>
    <sheetView view="pageBreakPreview" topLeftCell="A34" zoomScaleSheetLayoutView="100" workbookViewId="0">
      <selection activeCell="K142" sqref="K142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396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303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85" t="s">
        <v>135</v>
      </c>
      <c r="B11" s="185" t="s">
        <v>136</v>
      </c>
      <c r="C11" s="185" t="s">
        <v>137</v>
      </c>
      <c r="D11" s="234" t="s">
        <v>138</v>
      </c>
      <c r="E11" s="235"/>
      <c r="F11" s="235"/>
      <c r="G11" s="236"/>
      <c r="H11" s="185" t="s">
        <v>139</v>
      </c>
      <c r="I11" s="185" t="s">
        <v>140</v>
      </c>
      <c r="J11" s="190" t="s">
        <v>141</v>
      </c>
      <c r="K11" s="49"/>
      <c r="L11" s="47"/>
      <c r="M11" s="47"/>
      <c r="N11" s="47"/>
    </row>
    <row r="12" spans="1:14">
      <c r="A12" s="195" t="s">
        <v>142</v>
      </c>
      <c r="B12" s="195" t="s">
        <v>143</v>
      </c>
      <c r="C12" s="195" t="s">
        <v>144</v>
      </c>
      <c r="D12" s="185" t="s">
        <v>145</v>
      </c>
      <c r="E12" s="234" t="s">
        <v>29</v>
      </c>
      <c r="F12" s="235"/>
      <c r="G12" s="236"/>
      <c r="H12" s="195" t="s">
        <v>146</v>
      </c>
      <c r="I12" s="195" t="s">
        <v>147</v>
      </c>
      <c r="J12" s="191" t="s">
        <v>148</v>
      </c>
      <c r="K12" s="49"/>
      <c r="L12" s="47"/>
      <c r="M12" s="47"/>
      <c r="N12" s="47"/>
    </row>
    <row r="13" spans="1:14">
      <c r="A13" s="195"/>
      <c r="B13" s="195" t="s">
        <v>149</v>
      </c>
      <c r="C13" s="195" t="s">
        <v>150</v>
      </c>
      <c r="D13" s="195"/>
      <c r="E13" s="185" t="s">
        <v>151</v>
      </c>
      <c r="F13" s="185" t="s">
        <v>152</v>
      </c>
      <c r="G13" s="185" t="s">
        <v>152</v>
      </c>
      <c r="H13" s="195" t="s">
        <v>153</v>
      </c>
      <c r="I13" s="195"/>
      <c r="J13" s="191" t="s">
        <v>154</v>
      </c>
      <c r="K13" s="49"/>
      <c r="L13" s="47"/>
      <c r="M13" s="47"/>
      <c r="N13" s="47"/>
    </row>
    <row r="14" spans="1:14">
      <c r="A14" s="195"/>
      <c r="B14" s="195"/>
      <c r="C14" s="195"/>
      <c r="D14" s="195"/>
      <c r="E14" s="195" t="s">
        <v>153</v>
      </c>
      <c r="F14" s="195" t="s">
        <v>155</v>
      </c>
      <c r="G14" s="195" t="s">
        <v>156</v>
      </c>
      <c r="H14" s="195" t="s">
        <v>157</v>
      </c>
      <c r="I14" s="195"/>
      <c r="J14" s="191" t="s">
        <v>158</v>
      </c>
      <c r="K14" s="49"/>
      <c r="L14" s="47"/>
      <c r="M14" s="47"/>
      <c r="N14" s="47"/>
    </row>
    <row r="15" spans="1:14">
      <c r="A15" s="195"/>
      <c r="B15" s="195"/>
      <c r="C15" s="195"/>
      <c r="D15" s="195"/>
      <c r="E15" s="195" t="s">
        <v>159</v>
      </c>
      <c r="F15" s="195" t="s">
        <v>160</v>
      </c>
      <c r="G15" s="195" t="s">
        <v>160</v>
      </c>
      <c r="H15" s="195"/>
      <c r="I15" s="195"/>
      <c r="J15" s="191" t="s">
        <v>161</v>
      </c>
      <c r="K15" s="49"/>
      <c r="L15" s="47"/>
      <c r="M15" s="47"/>
      <c r="N15" s="47"/>
    </row>
    <row r="16" spans="1:14">
      <c r="A16" s="182">
        <v>1</v>
      </c>
      <c r="B16" s="182">
        <v>2</v>
      </c>
      <c r="C16" s="182">
        <v>3</v>
      </c>
      <c r="D16" s="182">
        <v>4</v>
      </c>
      <c r="E16" s="182">
        <v>5</v>
      </c>
      <c r="F16" s="182">
        <v>6</v>
      </c>
      <c r="G16" s="182">
        <v>7</v>
      </c>
      <c r="H16" s="182">
        <v>8</v>
      </c>
      <c r="I16" s="182">
        <v>9</v>
      </c>
      <c r="J16" s="193">
        <v>10</v>
      </c>
      <c r="K16" s="49"/>
      <c r="L16" s="47"/>
      <c r="M16" s="47"/>
      <c r="N16" s="47"/>
    </row>
    <row r="17" spans="1:14" ht="38.25">
      <c r="A17" s="18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8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8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8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82" t="s">
        <v>167</v>
      </c>
      <c r="D21" s="66">
        <f>+SUM(D17:D20)</f>
        <v>0</v>
      </c>
      <c r="E21" s="182" t="s">
        <v>167</v>
      </c>
      <c r="F21" s="182" t="s">
        <v>167</v>
      </c>
      <c r="G21" s="182" t="s">
        <v>167</v>
      </c>
      <c r="H21" s="69" t="s">
        <v>167</v>
      </c>
      <c r="I21" s="18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85" t="s">
        <v>135</v>
      </c>
      <c r="B25" s="237" t="s">
        <v>169</v>
      </c>
      <c r="C25" s="238"/>
      <c r="D25" s="238"/>
      <c r="E25" s="238"/>
      <c r="F25" s="239"/>
      <c r="G25" s="185" t="s">
        <v>170</v>
      </c>
      <c r="H25" s="185" t="s">
        <v>171</v>
      </c>
      <c r="I25" s="185" t="s">
        <v>171</v>
      </c>
      <c r="J25" s="190" t="s">
        <v>172</v>
      </c>
      <c r="K25" s="49"/>
      <c r="L25" s="47"/>
      <c r="M25" s="47"/>
      <c r="N25" s="47"/>
    </row>
    <row r="26" spans="1:14">
      <c r="A26" s="195" t="s">
        <v>142</v>
      </c>
      <c r="B26" s="195"/>
      <c r="C26" s="71"/>
      <c r="D26" s="71"/>
      <c r="E26" s="71"/>
      <c r="F26" s="72"/>
      <c r="G26" s="195" t="s">
        <v>173</v>
      </c>
      <c r="H26" s="195" t="s">
        <v>174</v>
      </c>
      <c r="I26" s="195" t="s">
        <v>175</v>
      </c>
      <c r="J26" s="191" t="s">
        <v>176</v>
      </c>
      <c r="K26" s="49"/>
      <c r="L26" s="47"/>
      <c r="M26" s="47"/>
      <c r="N26" s="47"/>
    </row>
    <row r="27" spans="1:14">
      <c r="A27" s="195"/>
      <c r="B27" s="195"/>
      <c r="C27" s="71"/>
      <c r="D27" s="71"/>
      <c r="E27" s="71"/>
      <c r="F27" s="72"/>
      <c r="G27" s="195" t="s">
        <v>177</v>
      </c>
      <c r="H27" s="195" t="s">
        <v>178</v>
      </c>
      <c r="I27" s="195"/>
      <c r="J27" s="19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9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9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9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328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85" t="s">
        <v>135</v>
      </c>
      <c r="B36" s="237" t="s">
        <v>169</v>
      </c>
      <c r="C36" s="238"/>
      <c r="D36" s="238"/>
      <c r="E36" s="238"/>
      <c r="F36" s="239"/>
      <c r="G36" s="185" t="s">
        <v>181</v>
      </c>
      <c r="H36" s="185" t="s">
        <v>171</v>
      </c>
      <c r="I36" s="185" t="s">
        <v>182</v>
      </c>
      <c r="J36" s="190" t="s">
        <v>172</v>
      </c>
      <c r="K36" s="49"/>
      <c r="L36" s="47"/>
      <c r="M36" s="47"/>
      <c r="N36" s="47"/>
    </row>
    <row r="37" spans="1:14">
      <c r="A37" s="195" t="s">
        <v>142</v>
      </c>
      <c r="B37" s="195"/>
      <c r="C37" s="71"/>
      <c r="D37" s="71"/>
      <c r="E37" s="71"/>
      <c r="F37" s="72"/>
      <c r="G37" s="195" t="s">
        <v>174</v>
      </c>
      <c r="H37" s="195" t="s">
        <v>183</v>
      </c>
      <c r="I37" s="195" t="s">
        <v>184</v>
      </c>
      <c r="J37" s="191" t="s">
        <v>176</v>
      </c>
      <c r="K37" s="49"/>
      <c r="L37" s="47"/>
      <c r="M37" s="47"/>
      <c r="N37" s="47"/>
    </row>
    <row r="38" spans="1:14">
      <c r="A38" s="195"/>
      <c r="B38" s="195"/>
      <c r="C38" s="71"/>
      <c r="D38" s="71"/>
      <c r="E38" s="71"/>
      <c r="F38" s="72"/>
      <c r="G38" s="195" t="s">
        <v>185</v>
      </c>
      <c r="H38" s="195" t="s">
        <v>186</v>
      </c>
      <c r="I38" s="195" t="s">
        <v>187</v>
      </c>
      <c r="J38" s="19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9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92">
        <v>6</v>
      </c>
      <c r="K40" s="49"/>
      <c r="L40" s="47"/>
      <c r="M40" s="47"/>
      <c r="N40" s="47"/>
    </row>
    <row r="41" spans="1:14">
      <c r="A41" s="69">
        <v>1</v>
      </c>
      <c r="B41" s="240" t="s">
        <v>397</v>
      </c>
      <c r="C41" s="241"/>
      <c r="D41" s="241"/>
      <c r="E41" s="241"/>
      <c r="F41" s="242"/>
      <c r="G41" s="69"/>
      <c r="H41" s="69"/>
      <c r="I41" s="69"/>
      <c r="J41" s="76">
        <v>150000</v>
      </c>
      <c r="K41" s="49"/>
      <c r="L41" s="47"/>
      <c r="M41" s="47"/>
      <c r="N41" s="47"/>
    </row>
    <row r="42" spans="1:14">
      <c r="A42" s="69"/>
      <c r="B42" s="240"/>
      <c r="C42" s="241"/>
      <c r="D42" s="241"/>
      <c r="E42" s="241"/>
      <c r="F42" s="242"/>
      <c r="G42" s="69"/>
      <c r="H42" s="69"/>
      <c r="I42" s="69"/>
      <c r="J42" s="76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SUM(J41:J42)</f>
        <v>150000</v>
      </c>
      <c r="K43" s="49">
        <v>150000</v>
      </c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8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85" t="s">
        <v>196</v>
      </c>
      <c r="J49" s="190" t="s">
        <v>197</v>
      </c>
      <c r="K49" s="49"/>
      <c r="L49" s="47"/>
      <c r="M49" s="47"/>
      <c r="N49" s="47"/>
    </row>
    <row r="50" spans="1:14">
      <c r="A50" s="195" t="s">
        <v>142</v>
      </c>
      <c r="B50" s="195"/>
      <c r="C50" s="196"/>
      <c r="D50" s="71"/>
      <c r="E50" s="71"/>
      <c r="F50" s="196"/>
      <c r="G50" s="196"/>
      <c r="H50" s="197"/>
      <c r="I50" s="195" t="s">
        <v>198</v>
      </c>
      <c r="J50" s="191" t="s">
        <v>179</v>
      </c>
      <c r="K50" s="49"/>
      <c r="L50" s="47"/>
      <c r="M50" s="47"/>
      <c r="N50" s="47"/>
    </row>
    <row r="51" spans="1:14">
      <c r="A51" s="195"/>
      <c r="B51" s="195"/>
      <c r="C51" s="196"/>
      <c r="D51" s="71"/>
      <c r="E51" s="71"/>
      <c r="F51" s="196"/>
      <c r="G51" s="196"/>
      <c r="H51" s="197"/>
      <c r="I51" s="195" t="s">
        <v>199</v>
      </c>
      <c r="J51" s="19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92"/>
      <c r="K52" s="49"/>
      <c r="L52" s="47"/>
      <c r="M52" s="47"/>
      <c r="N52" s="47"/>
    </row>
    <row r="53" spans="1:14">
      <c r="A53" s="182">
        <v>1</v>
      </c>
      <c r="B53" s="234">
        <v>2</v>
      </c>
      <c r="C53" s="235"/>
      <c r="D53" s="235"/>
      <c r="E53" s="235"/>
      <c r="F53" s="235"/>
      <c r="G53" s="235"/>
      <c r="H53" s="236"/>
      <c r="I53" s="182">
        <v>3</v>
      </c>
      <c r="J53" s="193">
        <v>4</v>
      </c>
      <c r="K53" s="49"/>
      <c r="L53" s="47"/>
      <c r="M53" s="47"/>
      <c r="N53" s="47"/>
    </row>
    <row r="54" spans="1:14">
      <c r="A54" s="182">
        <v>1</v>
      </c>
      <c r="B54" s="188" t="s">
        <v>201</v>
      </c>
      <c r="C54" s="183"/>
      <c r="D54" s="189"/>
      <c r="E54" s="189"/>
      <c r="F54" s="183"/>
      <c r="G54" s="183"/>
      <c r="H54" s="184"/>
      <c r="I54" s="182" t="s">
        <v>167</v>
      </c>
      <c r="J54" s="66"/>
      <c r="K54" s="49"/>
      <c r="L54" s="47"/>
      <c r="M54" s="47"/>
      <c r="N54" s="47"/>
    </row>
    <row r="55" spans="1:14">
      <c r="A55" s="185" t="s">
        <v>202</v>
      </c>
      <c r="B55" s="86" t="s">
        <v>29</v>
      </c>
      <c r="C55" s="196"/>
      <c r="D55" s="71"/>
      <c r="E55" s="71"/>
      <c r="F55" s="196"/>
      <c r="G55" s="196"/>
      <c r="H55" s="196"/>
      <c r="I55" s="18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96"/>
      <c r="D56" s="71"/>
      <c r="E56" s="71"/>
      <c r="F56" s="196"/>
      <c r="G56" s="196"/>
      <c r="H56" s="19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82" t="s">
        <v>204</v>
      </c>
      <c r="B57" s="188" t="s">
        <v>205</v>
      </c>
      <c r="C57" s="183"/>
      <c r="D57" s="189"/>
      <c r="E57" s="189"/>
      <c r="F57" s="183"/>
      <c r="G57" s="183"/>
      <c r="H57" s="184"/>
      <c r="I57" s="182"/>
      <c r="J57" s="66"/>
      <c r="K57" s="49"/>
      <c r="L57" s="47"/>
      <c r="M57" s="47"/>
      <c r="N57" s="47"/>
    </row>
    <row r="58" spans="1:14">
      <c r="A58" s="185" t="s">
        <v>206</v>
      </c>
      <c r="B58" s="87" t="s">
        <v>207</v>
      </c>
      <c r="C58" s="186"/>
      <c r="D58" s="89"/>
      <c r="E58" s="89"/>
      <c r="F58" s="186"/>
      <c r="G58" s="186"/>
      <c r="H58" s="187"/>
      <c r="I58" s="185"/>
      <c r="J58" s="66"/>
      <c r="K58" s="49"/>
      <c r="L58" s="47"/>
      <c r="M58" s="47"/>
      <c r="N58" s="47"/>
    </row>
    <row r="59" spans="1:14">
      <c r="A59" s="185">
        <v>2</v>
      </c>
      <c r="B59" s="87" t="s">
        <v>208</v>
      </c>
      <c r="C59" s="186"/>
      <c r="D59" s="89"/>
      <c r="E59" s="89"/>
      <c r="F59" s="186"/>
      <c r="G59" s="186"/>
      <c r="H59" s="187"/>
      <c r="I59" s="185" t="s">
        <v>167</v>
      </c>
      <c r="J59" s="66"/>
      <c r="K59" s="49"/>
      <c r="L59" s="47"/>
      <c r="M59" s="47"/>
      <c r="N59" s="47"/>
    </row>
    <row r="60" spans="1:14">
      <c r="A60" s="185" t="s">
        <v>209</v>
      </c>
      <c r="B60" s="87" t="s">
        <v>29</v>
      </c>
      <c r="C60" s="186"/>
      <c r="D60" s="89"/>
      <c r="E60" s="89"/>
      <c r="F60" s="186"/>
      <c r="G60" s="186"/>
      <c r="H60" s="187"/>
      <c r="I60" s="185"/>
      <c r="J60" s="66"/>
      <c r="K60" s="49"/>
      <c r="L60" s="47"/>
      <c r="M60" s="47"/>
      <c r="N60" s="47"/>
    </row>
    <row r="61" spans="1:14">
      <c r="A61" s="195"/>
      <c r="B61" s="86" t="s">
        <v>210</v>
      </c>
      <c r="C61" s="196"/>
      <c r="D61" s="71"/>
      <c r="E61" s="71"/>
      <c r="F61" s="196"/>
      <c r="G61" s="196"/>
      <c r="H61" s="19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85" t="s">
        <v>211</v>
      </c>
      <c r="B62" s="87" t="s">
        <v>212</v>
      </c>
      <c r="C62" s="186"/>
      <c r="D62" s="89"/>
      <c r="E62" s="89"/>
      <c r="F62" s="186"/>
      <c r="G62" s="186"/>
      <c r="H62" s="187"/>
      <c r="I62" s="66"/>
      <c r="J62" s="66"/>
      <c r="K62" s="49"/>
      <c r="L62" s="47"/>
      <c r="M62" s="47"/>
      <c r="N62" s="47"/>
    </row>
    <row r="63" spans="1:14">
      <c r="A63" s="185" t="s">
        <v>213</v>
      </c>
      <c r="B63" s="87" t="s">
        <v>214</v>
      </c>
      <c r="C63" s="186"/>
      <c r="D63" s="89"/>
      <c r="E63" s="89"/>
      <c r="F63" s="186"/>
      <c r="G63" s="186"/>
      <c r="H63" s="18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85" t="s">
        <v>215</v>
      </c>
      <c r="B64" s="87" t="s">
        <v>216</v>
      </c>
      <c r="C64" s="186"/>
      <c r="D64" s="89"/>
      <c r="E64" s="89"/>
      <c r="F64" s="186"/>
      <c r="G64" s="186"/>
      <c r="H64" s="187"/>
      <c r="I64" s="66"/>
      <c r="J64" s="66"/>
      <c r="K64" s="49"/>
      <c r="L64" s="47"/>
      <c r="M64" s="47"/>
      <c r="N64" s="47"/>
    </row>
    <row r="65" spans="1:14">
      <c r="A65" s="185" t="s">
        <v>217</v>
      </c>
      <c r="B65" s="87" t="s">
        <v>216</v>
      </c>
      <c r="C65" s="186"/>
      <c r="D65" s="89"/>
      <c r="E65" s="89"/>
      <c r="F65" s="186"/>
      <c r="G65" s="186"/>
      <c r="H65" s="187"/>
      <c r="I65" s="66"/>
      <c r="J65" s="66"/>
      <c r="K65" s="49"/>
      <c r="L65" s="47"/>
      <c r="M65" s="47"/>
      <c r="N65" s="47"/>
    </row>
    <row r="66" spans="1:14">
      <c r="A66" s="185">
        <v>3</v>
      </c>
      <c r="B66" s="87" t="s">
        <v>218</v>
      </c>
      <c r="C66" s="186"/>
      <c r="D66" s="89"/>
      <c r="E66" s="89"/>
      <c r="F66" s="186"/>
      <c r="G66" s="186"/>
      <c r="H66" s="18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82"/>
      <c r="B67" s="182" t="s">
        <v>166</v>
      </c>
      <c r="C67" s="183"/>
      <c r="D67" s="189"/>
      <c r="E67" s="189"/>
      <c r="F67" s="183"/>
      <c r="G67" s="183"/>
      <c r="H67" s="184"/>
      <c r="I67" s="18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9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9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9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85" t="s">
        <v>135</v>
      </c>
      <c r="B77" s="237" t="s">
        <v>169</v>
      </c>
      <c r="C77" s="238"/>
      <c r="D77" s="238"/>
      <c r="E77" s="238"/>
      <c r="F77" s="239"/>
      <c r="G77" s="185" t="s">
        <v>171</v>
      </c>
      <c r="H77" s="185" t="s">
        <v>171</v>
      </c>
      <c r="I77" s="185" t="s">
        <v>224</v>
      </c>
      <c r="J77" s="185" t="s">
        <v>172</v>
      </c>
      <c r="K77" s="49"/>
      <c r="L77" s="47"/>
      <c r="M77" s="47"/>
      <c r="N77" s="47"/>
    </row>
    <row r="78" spans="1:14">
      <c r="A78" s="195" t="s">
        <v>142</v>
      </c>
      <c r="B78" s="248"/>
      <c r="C78" s="249"/>
      <c r="D78" s="249"/>
      <c r="E78" s="249"/>
      <c r="F78" s="250"/>
      <c r="G78" s="195" t="s">
        <v>225</v>
      </c>
      <c r="H78" s="195" t="s">
        <v>226</v>
      </c>
      <c r="I78" s="195" t="s">
        <v>227</v>
      </c>
      <c r="J78" s="195" t="s">
        <v>176</v>
      </c>
      <c r="K78" s="49"/>
      <c r="L78" s="47"/>
      <c r="M78" s="47"/>
      <c r="N78" s="47"/>
    </row>
    <row r="79" spans="1:14">
      <c r="A79" s="195"/>
      <c r="B79" s="248"/>
      <c r="C79" s="249"/>
      <c r="D79" s="249"/>
      <c r="E79" s="249"/>
      <c r="F79" s="250"/>
      <c r="G79" s="195"/>
      <c r="H79" s="195" t="s">
        <v>228</v>
      </c>
      <c r="I79" s="195" t="s">
        <v>179</v>
      </c>
      <c r="J79" s="195"/>
      <c r="K79" s="49"/>
      <c r="L79" s="47"/>
      <c r="M79" s="47"/>
      <c r="N79" s="47"/>
    </row>
    <row r="80" spans="1:14">
      <c r="A80" s="182">
        <v>1</v>
      </c>
      <c r="B80" s="251">
        <v>2</v>
      </c>
      <c r="C80" s="252"/>
      <c r="D80" s="252"/>
      <c r="E80" s="252"/>
      <c r="F80" s="253"/>
      <c r="G80" s="182">
        <v>3</v>
      </c>
      <c r="H80" s="182">
        <v>4</v>
      </c>
      <c r="I80" s="182">
        <v>5</v>
      </c>
      <c r="J80" s="182">
        <v>6</v>
      </c>
      <c r="K80" s="49"/>
      <c r="L80" s="47"/>
      <c r="M80" s="47"/>
      <c r="N80" s="47"/>
    </row>
    <row r="81" spans="1:14">
      <c r="A81" s="182">
        <v>1</v>
      </c>
      <c r="B81" s="254"/>
      <c r="C81" s="255"/>
      <c r="D81" s="255"/>
      <c r="E81" s="255"/>
      <c r="F81" s="256"/>
      <c r="G81" s="182"/>
      <c r="H81" s="182"/>
      <c r="I81" s="76"/>
      <c r="J81" s="76"/>
      <c r="K81" s="49"/>
      <c r="L81" s="47"/>
      <c r="M81" s="47"/>
      <c r="N81" s="47"/>
    </row>
    <row r="82" spans="1:14">
      <c r="A82" s="182">
        <v>2</v>
      </c>
      <c r="B82" s="254"/>
      <c r="C82" s="255"/>
      <c r="D82" s="255"/>
      <c r="E82" s="255"/>
      <c r="F82" s="256"/>
      <c r="G82" s="182"/>
      <c r="H82" s="18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82" t="s">
        <v>167</v>
      </c>
      <c r="H83" s="182" t="s">
        <v>167</v>
      </c>
      <c r="I83" s="18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85" t="s">
        <v>135</v>
      </c>
      <c r="B87" s="237" t="s">
        <v>169</v>
      </c>
      <c r="C87" s="238"/>
      <c r="D87" s="238"/>
      <c r="E87" s="238"/>
      <c r="F87" s="238"/>
      <c r="G87" s="239"/>
      <c r="H87" s="185" t="s">
        <v>171</v>
      </c>
      <c r="I87" s="185" t="s">
        <v>230</v>
      </c>
      <c r="J87" s="190" t="s">
        <v>172</v>
      </c>
      <c r="K87" s="49"/>
      <c r="L87" s="47"/>
      <c r="M87" s="47"/>
      <c r="N87" s="47"/>
    </row>
    <row r="88" spans="1:14">
      <c r="A88" s="195" t="s">
        <v>142</v>
      </c>
      <c r="B88" s="195"/>
      <c r="C88" s="196"/>
      <c r="D88" s="196"/>
      <c r="E88" s="196"/>
      <c r="F88" s="196"/>
      <c r="G88" s="196"/>
      <c r="H88" s="195" t="s">
        <v>231</v>
      </c>
      <c r="I88" s="195" t="s">
        <v>232</v>
      </c>
      <c r="J88" s="191" t="s">
        <v>220</v>
      </c>
      <c r="K88" s="49"/>
      <c r="L88" s="47"/>
      <c r="M88" s="47"/>
      <c r="N88" s="47"/>
    </row>
    <row r="89" spans="1:14">
      <c r="A89" s="195"/>
      <c r="B89" s="195"/>
      <c r="C89" s="196"/>
      <c r="D89" s="196"/>
      <c r="E89" s="196"/>
      <c r="F89" s="196"/>
      <c r="G89" s="196"/>
      <c r="H89" s="195" t="s">
        <v>233</v>
      </c>
      <c r="I89" s="195" t="s">
        <v>179</v>
      </c>
      <c r="J89" s="191"/>
      <c r="K89" s="49"/>
      <c r="L89" s="47"/>
      <c r="M89" s="47"/>
      <c r="N89" s="47"/>
    </row>
    <row r="90" spans="1:14">
      <c r="A90" s="182">
        <v>1</v>
      </c>
      <c r="B90" s="234">
        <v>2</v>
      </c>
      <c r="C90" s="235"/>
      <c r="D90" s="235"/>
      <c r="E90" s="235"/>
      <c r="F90" s="235"/>
      <c r="G90" s="236"/>
      <c r="H90" s="182">
        <v>3</v>
      </c>
      <c r="I90" s="182">
        <v>4</v>
      </c>
      <c r="J90" s="19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9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8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85" t="s">
        <v>235</v>
      </c>
      <c r="I97" s="185" t="s">
        <v>236</v>
      </c>
      <c r="J97" s="185" t="s">
        <v>172</v>
      </c>
      <c r="K97" s="49"/>
      <c r="L97" s="47"/>
      <c r="M97" s="47"/>
      <c r="N97" s="47"/>
    </row>
    <row r="98" spans="1:14">
      <c r="A98" s="195" t="s">
        <v>142</v>
      </c>
      <c r="B98" s="237"/>
      <c r="C98" s="238"/>
      <c r="D98" s="238"/>
      <c r="E98" s="238"/>
      <c r="F98" s="237" t="s">
        <v>237</v>
      </c>
      <c r="G98" s="239"/>
      <c r="H98" s="195" t="s">
        <v>238</v>
      </c>
      <c r="I98" s="195" t="s">
        <v>221</v>
      </c>
      <c r="J98" s="195" t="s">
        <v>239</v>
      </c>
      <c r="K98" s="49"/>
      <c r="L98" s="47"/>
      <c r="M98" s="47"/>
      <c r="N98" s="47"/>
    </row>
    <row r="99" spans="1:14">
      <c r="A99" s="195"/>
      <c r="B99" s="237"/>
      <c r="C99" s="238"/>
      <c r="D99" s="238"/>
      <c r="E99" s="238"/>
      <c r="F99" s="237" t="s">
        <v>240</v>
      </c>
      <c r="G99" s="239"/>
      <c r="H99" s="195" t="s">
        <v>241</v>
      </c>
      <c r="I99" s="195"/>
      <c r="J99" s="195"/>
      <c r="K99" s="49"/>
      <c r="L99" s="47"/>
      <c r="M99" s="47"/>
      <c r="N99" s="47"/>
    </row>
    <row r="100" spans="1:14">
      <c r="A100" s="182">
        <v>1</v>
      </c>
      <c r="B100" s="251">
        <v>2</v>
      </c>
      <c r="C100" s="252"/>
      <c r="D100" s="252"/>
      <c r="E100" s="252"/>
      <c r="F100" s="234">
        <v>3</v>
      </c>
      <c r="G100" s="236"/>
      <c r="H100" s="182">
        <v>4</v>
      </c>
      <c r="I100" s="182">
        <v>5</v>
      </c>
      <c r="J100" s="182">
        <v>6</v>
      </c>
      <c r="K100" s="49"/>
      <c r="L100" s="47"/>
      <c r="M100" s="47"/>
      <c r="N100" s="47"/>
    </row>
    <row r="101" spans="1:14">
      <c r="A101" s="182"/>
      <c r="B101" s="101"/>
      <c r="C101" s="103"/>
      <c r="D101" s="103"/>
      <c r="E101" s="103"/>
      <c r="F101" s="104"/>
      <c r="G101" s="200"/>
      <c r="H101" s="76"/>
      <c r="I101" s="18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200"/>
      <c r="H102" s="182" t="s">
        <v>167</v>
      </c>
      <c r="I102" s="18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85" t="s">
        <v>135</v>
      </c>
      <c r="B106" s="237" t="s">
        <v>219</v>
      </c>
      <c r="C106" s="238"/>
      <c r="D106" s="238"/>
      <c r="E106" s="238"/>
      <c r="F106" s="238"/>
      <c r="G106" s="239"/>
      <c r="H106" s="185" t="s">
        <v>171</v>
      </c>
      <c r="I106" s="185" t="s">
        <v>243</v>
      </c>
      <c r="J106" s="190" t="s">
        <v>224</v>
      </c>
      <c r="K106" s="49"/>
      <c r="L106" s="47"/>
      <c r="M106" s="47"/>
      <c r="N106" s="47"/>
    </row>
    <row r="107" spans="1:14">
      <c r="A107" s="195" t="s">
        <v>142</v>
      </c>
      <c r="B107" s="195"/>
      <c r="C107" s="196"/>
      <c r="D107" s="196"/>
      <c r="E107" s="196"/>
      <c r="F107" s="196"/>
      <c r="G107" s="196"/>
      <c r="H107" s="195"/>
      <c r="I107" s="195" t="s">
        <v>244</v>
      </c>
      <c r="J107" s="191" t="s">
        <v>245</v>
      </c>
      <c r="K107" s="49"/>
      <c r="L107" s="47"/>
      <c r="M107" s="47"/>
      <c r="N107" s="47"/>
    </row>
    <row r="108" spans="1:14">
      <c r="A108" s="195"/>
      <c r="B108" s="195"/>
      <c r="C108" s="196"/>
      <c r="D108" s="196"/>
      <c r="E108" s="196"/>
      <c r="F108" s="196"/>
      <c r="G108" s="196"/>
      <c r="H108" s="195"/>
      <c r="I108" s="195" t="s">
        <v>246</v>
      </c>
      <c r="J108" s="191" t="s">
        <v>179</v>
      </c>
      <c r="K108" s="49"/>
      <c r="L108" s="47"/>
      <c r="M108" s="47"/>
      <c r="N108" s="47"/>
    </row>
    <row r="109" spans="1:14">
      <c r="A109" s="182">
        <v>1</v>
      </c>
      <c r="B109" s="234">
        <v>2</v>
      </c>
      <c r="C109" s="235"/>
      <c r="D109" s="235"/>
      <c r="E109" s="235"/>
      <c r="F109" s="235"/>
      <c r="G109" s="236"/>
      <c r="H109" s="182">
        <v>3</v>
      </c>
      <c r="I109" s="182">
        <v>4</v>
      </c>
      <c r="J109" s="193">
        <v>5</v>
      </c>
      <c r="K109" s="49"/>
      <c r="L109" s="47"/>
      <c r="M109" s="47"/>
      <c r="N109" s="47"/>
    </row>
    <row r="110" spans="1:14">
      <c r="A110" s="18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8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82"/>
      <c r="B112" s="101" t="s">
        <v>166</v>
      </c>
      <c r="C112" s="103"/>
      <c r="D112" s="103"/>
      <c r="E112" s="103"/>
      <c r="F112" s="103"/>
      <c r="G112" s="103"/>
      <c r="H112" s="182" t="s">
        <v>167</v>
      </c>
      <c r="I112" s="182" t="s">
        <v>167</v>
      </c>
      <c r="J112" s="19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85" t="s">
        <v>135</v>
      </c>
      <c r="B116" s="237" t="s">
        <v>169</v>
      </c>
      <c r="C116" s="238"/>
      <c r="D116" s="238"/>
      <c r="E116" s="238"/>
      <c r="F116" s="238"/>
      <c r="G116" s="239"/>
      <c r="H116" s="185" t="s">
        <v>248</v>
      </c>
      <c r="I116" s="185" t="s">
        <v>171</v>
      </c>
      <c r="J116" s="190" t="s">
        <v>224</v>
      </c>
      <c r="K116" s="49"/>
      <c r="L116" s="47"/>
      <c r="M116" s="47"/>
      <c r="N116" s="47"/>
    </row>
    <row r="117" spans="1:14">
      <c r="A117" s="195" t="s">
        <v>142</v>
      </c>
      <c r="B117" s="195"/>
      <c r="C117" s="196"/>
      <c r="D117" s="196"/>
      <c r="E117" s="196"/>
      <c r="F117" s="196"/>
      <c r="G117" s="196"/>
      <c r="H117" s="195"/>
      <c r="I117" s="195" t="s">
        <v>249</v>
      </c>
      <c r="J117" s="191" t="s">
        <v>250</v>
      </c>
      <c r="K117" s="49"/>
      <c r="L117" s="47"/>
      <c r="M117" s="47"/>
      <c r="N117" s="47"/>
    </row>
    <row r="118" spans="1:14">
      <c r="A118" s="195"/>
      <c r="B118" s="195"/>
      <c r="C118" s="196"/>
      <c r="D118" s="196"/>
      <c r="E118" s="196"/>
      <c r="F118" s="196"/>
      <c r="G118" s="196"/>
      <c r="H118" s="195"/>
      <c r="I118" s="195" t="s">
        <v>251</v>
      </c>
      <c r="J118" s="191" t="s">
        <v>179</v>
      </c>
      <c r="K118" s="49"/>
      <c r="L118" s="47"/>
      <c r="M118" s="47"/>
      <c r="N118" s="47"/>
    </row>
    <row r="119" spans="1:14">
      <c r="A119" s="182">
        <v>1</v>
      </c>
      <c r="B119" s="234">
        <v>2</v>
      </c>
      <c r="C119" s="235"/>
      <c r="D119" s="235"/>
      <c r="E119" s="235"/>
      <c r="F119" s="235"/>
      <c r="G119" s="236"/>
      <c r="H119" s="182">
        <v>3</v>
      </c>
      <c r="I119" s="182">
        <v>4</v>
      </c>
      <c r="J119" s="193">
        <v>5</v>
      </c>
      <c r="K119" s="49"/>
      <c r="L119" s="47"/>
      <c r="M119" s="47"/>
      <c r="N119" s="47"/>
    </row>
    <row r="120" spans="1:14">
      <c r="A120" s="18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8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82"/>
      <c r="B122" s="101" t="s">
        <v>166</v>
      </c>
      <c r="C122" s="103"/>
      <c r="D122" s="103"/>
      <c r="E122" s="103"/>
      <c r="F122" s="103"/>
      <c r="G122" s="103"/>
      <c r="H122" s="182" t="s">
        <v>167</v>
      </c>
      <c r="I122" s="18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8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85" t="s">
        <v>171</v>
      </c>
      <c r="J126" s="190" t="s">
        <v>224</v>
      </c>
      <c r="K126" s="49"/>
      <c r="L126" s="47"/>
      <c r="M126" s="47"/>
      <c r="N126" s="47"/>
    </row>
    <row r="127" spans="1:14">
      <c r="A127" s="195" t="s">
        <v>142</v>
      </c>
      <c r="B127" s="195"/>
      <c r="C127" s="196"/>
      <c r="D127" s="196"/>
      <c r="E127" s="196"/>
      <c r="F127" s="196"/>
      <c r="G127" s="196"/>
      <c r="H127" s="109"/>
      <c r="I127" s="195" t="s">
        <v>253</v>
      </c>
      <c r="J127" s="191" t="s">
        <v>254</v>
      </c>
      <c r="K127" s="49"/>
      <c r="L127" s="47"/>
      <c r="M127" s="47"/>
      <c r="N127" s="47"/>
    </row>
    <row r="128" spans="1:14">
      <c r="A128" s="195"/>
      <c r="B128" s="195"/>
      <c r="C128" s="196"/>
      <c r="D128" s="196"/>
      <c r="E128" s="196"/>
      <c r="F128" s="196"/>
      <c r="G128" s="196"/>
      <c r="H128" s="110"/>
      <c r="I128" s="195"/>
      <c r="J128" s="191"/>
      <c r="K128" s="49"/>
      <c r="L128" s="47"/>
      <c r="M128" s="47"/>
      <c r="N128" s="47"/>
    </row>
    <row r="129" spans="1:14">
      <c r="A129" s="182">
        <v>1</v>
      </c>
      <c r="B129" s="234">
        <v>2</v>
      </c>
      <c r="C129" s="235"/>
      <c r="D129" s="235"/>
      <c r="E129" s="235"/>
      <c r="F129" s="235"/>
      <c r="G129" s="235"/>
      <c r="H129" s="236"/>
      <c r="I129" s="182">
        <v>3</v>
      </c>
      <c r="J129" s="193">
        <v>4</v>
      </c>
      <c r="K129" s="49"/>
      <c r="L129" s="47"/>
      <c r="M129" s="47"/>
      <c r="N129" s="47"/>
    </row>
    <row r="130" spans="1:14">
      <c r="A130" s="18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82"/>
      <c r="B131" s="101" t="s">
        <v>166</v>
      </c>
      <c r="C131" s="103"/>
      <c r="D131" s="103"/>
      <c r="E131" s="103"/>
      <c r="F131" s="103"/>
      <c r="G131" s="103"/>
      <c r="H131" s="103"/>
      <c r="I131" s="18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85" t="s">
        <v>135</v>
      </c>
      <c r="B135" s="237" t="s">
        <v>169</v>
      </c>
      <c r="C135" s="238"/>
      <c r="D135" s="238"/>
      <c r="E135" s="238"/>
      <c r="F135" s="238"/>
      <c r="G135" s="239"/>
      <c r="H135" s="185" t="s">
        <v>171</v>
      </c>
      <c r="I135" s="185" t="s">
        <v>256</v>
      </c>
      <c r="J135" s="185" t="s">
        <v>172</v>
      </c>
      <c r="K135" s="49"/>
      <c r="L135" s="47"/>
      <c r="M135" s="47"/>
      <c r="N135" s="47"/>
    </row>
    <row r="136" spans="1:14">
      <c r="A136" s="195" t="s">
        <v>142</v>
      </c>
      <c r="B136" s="195"/>
      <c r="C136" s="196"/>
      <c r="D136" s="196"/>
      <c r="E136" s="196"/>
      <c r="F136" s="196"/>
      <c r="G136" s="196"/>
      <c r="H136" s="195"/>
      <c r="I136" s="195" t="s">
        <v>257</v>
      </c>
      <c r="J136" s="195" t="s">
        <v>220</v>
      </c>
      <c r="K136" s="49"/>
      <c r="L136" s="47"/>
      <c r="M136" s="47"/>
      <c r="N136" s="47"/>
    </row>
    <row r="137" spans="1:14">
      <c r="A137" s="195"/>
      <c r="B137" s="195"/>
      <c r="C137" s="196"/>
      <c r="D137" s="196"/>
      <c r="E137" s="196"/>
      <c r="F137" s="196"/>
      <c r="G137" s="196"/>
      <c r="H137" s="195"/>
      <c r="I137" s="195" t="s">
        <v>179</v>
      </c>
      <c r="J137" s="195"/>
      <c r="K137" s="49"/>
      <c r="L137" s="47"/>
      <c r="M137" s="47"/>
      <c r="N137" s="47"/>
    </row>
    <row r="138" spans="1:14">
      <c r="A138" s="182">
        <v>1</v>
      </c>
      <c r="B138" s="234">
        <v>2</v>
      </c>
      <c r="C138" s="235"/>
      <c r="D138" s="235"/>
      <c r="E138" s="235"/>
      <c r="F138" s="235"/>
      <c r="G138" s="236"/>
      <c r="H138" s="182">
        <v>3</v>
      </c>
      <c r="I138" s="182">
        <v>4</v>
      </c>
      <c r="J138" s="182">
        <v>5</v>
      </c>
      <c r="K138" s="49"/>
      <c r="L138" s="47"/>
      <c r="M138" s="47"/>
      <c r="N138" s="47"/>
    </row>
    <row r="139" spans="1:14">
      <c r="A139" s="182"/>
      <c r="B139" s="129"/>
      <c r="C139" s="80"/>
      <c r="D139" s="80"/>
      <c r="E139" s="80"/>
      <c r="F139" s="80"/>
      <c r="G139" s="80"/>
      <c r="H139" s="69"/>
      <c r="I139" s="66"/>
      <c r="J139" s="66"/>
      <c r="K139" s="49"/>
      <c r="L139" s="47"/>
      <c r="M139" s="47"/>
      <c r="N139" s="47"/>
    </row>
    <row r="140" spans="1:14">
      <c r="A140" s="182"/>
      <c r="B140" s="129"/>
      <c r="C140" s="80"/>
      <c r="D140" s="80"/>
      <c r="E140" s="80"/>
      <c r="F140" s="80"/>
      <c r="G140" s="80"/>
      <c r="H140" s="69"/>
      <c r="I140" s="66"/>
      <c r="J140" s="66"/>
      <c r="K140" s="49"/>
      <c r="L140" s="47"/>
      <c r="M140" s="47"/>
      <c r="N140" s="47"/>
    </row>
    <row r="141" spans="1:14">
      <c r="A141" s="182">
        <v>1</v>
      </c>
      <c r="B141" s="98"/>
      <c r="C141" s="100"/>
      <c r="D141" s="100"/>
      <c r="E141" s="100"/>
      <c r="F141" s="100"/>
      <c r="G141" s="100"/>
      <c r="H141" s="76"/>
      <c r="I141" s="76"/>
      <c r="J141" s="76"/>
      <c r="K141" s="49"/>
      <c r="L141" s="47"/>
      <c r="M141" s="47"/>
      <c r="N141" s="47"/>
    </row>
    <row r="142" spans="1:14" ht="15.75">
      <c r="A142" s="182"/>
      <c r="B142" s="101" t="s">
        <v>166</v>
      </c>
      <c r="C142" s="103"/>
      <c r="D142" s="103"/>
      <c r="E142" s="103"/>
      <c r="F142" s="103"/>
      <c r="G142" s="103"/>
      <c r="H142" s="182" t="s">
        <v>167</v>
      </c>
      <c r="I142" s="182" t="s">
        <v>167</v>
      </c>
      <c r="J142" s="76">
        <f>J139+J141+J140</f>
        <v>0</v>
      </c>
      <c r="K142" s="49"/>
      <c r="L142" s="51"/>
      <c r="M142" s="47"/>
      <c r="N142" s="4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6"/>
  <sheetViews>
    <sheetView view="pageBreakPreview" topLeftCell="A118" zoomScaleSheetLayoutView="100" workbookViewId="0">
      <selection activeCell="K146" sqref="K146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339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/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14"/>
      <c r="B19" s="64" t="s">
        <v>340</v>
      </c>
      <c r="C19" s="65"/>
      <c r="D19" s="66"/>
      <c r="E19" s="66"/>
      <c r="F19" s="66"/>
      <c r="G19" s="66"/>
      <c r="H19" s="66"/>
      <c r="I19" s="65"/>
      <c r="J19" s="66"/>
      <c r="K19" s="49"/>
      <c r="L19" s="49"/>
      <c r="M19" s="47"/>
      <c r="N19" s="47"/>
    </row>
    <row r="20" spans="1:14">
      <c r="A20" s="114"/>
      <c r="B20" s="64" t="s">
        <v>341</v>
      </c>
      <c r="C20" s="65"/>
      <c r="D20" s="66"/>
      <c r="E20" s="66"/>
      <c r="F20" s="66"/>
      <c r="G20" s="66"/>
      <c r="H20" s="66"/>
      <c r="I20" s="65"/>
      <c r="J20" s="66">
        <v>270300</v>
      </c>
      <c r="K20" s="49"/>
      <c r="L20" s="49"/>
      <c r="M20" s="47"/>
      <c r="N20" s="47"/>
    </row>
    <row r="21" spans="1:14">
      <c r="A21" s="114">
        <v>3</v>
      </c>
      <c r="B21" s="64" t="s">
        <v>164</v>
      </c>
      <c r="C21" s="65"/>
      <c r="D21" s="66"/>
      <c r="E21" s="66"/>
      <c r="F21" s="66"/>
      <c r="G21" s="66"/>
      <c r="H21" s="66"/>
      <c r="I21" s="65"/>
      <c r="J21" s="66"/>
      <c r="K21" s="49"/>
      <c r="L21" s="47"/>
      <c r="M21" s="47"/>
      <c r="N21" s="47"/>
    </row>
    <row r="22" spans="1:14" ht="38.25">
      <c r="A22" s="114">
        <v>4</v>
      </c>
      <c r="B22" s="64" t="s">
        <v>165</v>
      </c>
      <c r="C22" s="65"/>
      <c r="D22" s="66"/>
      <c r="E22" s="66"/>
      <c r="F22" s="66"/>
      <c r="G22" s="66"/>
      <c r="H22" s="66"/>
      <c r="I22" s="65"/>
      <c r="J22" s="66"/>
      <c r="K22" s="49"/>
      <c r="L22" s="107"/>
      <c r="M22" s="47"/>
      <c r="N22" s="47"/>
    </row>
    <row r="23" spans="1:14">
      <c r="A23" s="67" t="s">
        <v>166</v>
      </c>
      <c r="B23" s="68"/>
      <c r="C23" s="114" t="s">
        <v>167</v>
      </c>
      <c r="D23" s="66">
        <f>+SUM(D17:D22)</f>
        <v>0</v>
      </c>
      <c r="E23" s="114" t="s">
        <v>167</v>
      </c>
      <c r="F23" s="114" t="s">
        <v>167</v>
      </c>
      <c r="G23" s="114" t="s">
        <v>167</v>
      </c>
      <c r="H23" s="69" t="s">
        <v>167</v>
      </c>
      <c r="I23" s="114" t="s">
        <v>167</v>
      </c>
      <c r="J23" s="66">
        <f>SUM(J19:J22)</f>
        <v>270300</v>
      </c>
      <c r="K23" s="49">
        <v>270300</v>
      </c>
      <c r="L23" s="47"/>
      <c r="M23" s="47"/>
      <c r="N23" s="47"/>
    </row>
    <row r="24" spans="1:1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7"/>
      <c r="M24" s="47"/>
      <c r="N24" s="47"/>
    </row>
    <row r="25" spans="1:14" ht="15.75">
      <c r="A25" s="233" t="s">
        <v>168</v>
      </c>
      <c r="B25" s="233"/>
      <c r="C25" s="233"/>
      <c r="D25" s="233"/>
      <c r="E25" s="233"/>
      <c r="F25" s="233"/>
      <c r="G25" s="233"/>
      <c r="H25" s="233"/>
      <c r="I25" s="233"/>
      <c r="J25" s="233"/>
      <c r="K25" s="49"/>
      <c r="L25" s="47"/>
      <c r="M25" s="47"/>
      <c r="N25" s="47"/>
    </row>
    <row r="26" spans="1:14">
      <c r="A26" s="70"/>
      <c r="B26" s="70"/>
      <c r="C26" s="70"/>
      <c r="D26" s="70"/>
      <c r="E26" s="70"/>
      <c r="F26" s="70"/>
      <c r="G26" s="47"/>
      <c r="H26" s="47"/>
      <c r="I26" s="47"/>
      <c r="J26" s="47"/>
      <c r="K26" s="49"/>
      <c r="L26" s="47"/>
      <c r="M26" s="47"/>
      <c r="N26" s="47"/>
    </row>
    <row r="27" spans="1:14">
      <c r="A27" s="118" t="s">
        <v>135</v>
      </c>
      <c r="B27" s="237" t="s">
        <v>169</v>
      </c>
      <c r="C27" s="238"/>
      <c r="D27" s="238"/>
      <c r="E27" s="238"/>
      <c r="F27" s="239"/>
      <c r="G27" s="118" t="s">
        <v>170</v>
      </c>
      <c r="H27" s="118" t="s">
        <v>171</v>
      </c>
      <c r="I27" s="118" t="s">
        <v>171</v>
      </c>
      <c r="J27" s="59" t="s">
        <v>172</v>
      </c>
      <c r="K27" s="49"/>
      <c r="L27" s="47"/>
      <c r="M27" s="47"/>
      <c r="N27" s="47"/>
    </row>
    <row r="28" spans="1:14">
      <c r="A28" s="122" t="s">
        <v>142</v>
      </c>
      <c r="B28" s="122"/>
      <c r="C28" s="71"/>
      <c r="D28" s="71"/>
      <c r="E28" s="71"/>
      <c r="F28" s="72"/>
      <c r="G28" s="122" t="s">
        <v>173</v>
      </c>
      <c r="H28" s="122" t="s">
        <v>174</v>
      </c>
      <c r="I28" s="122" t="s">
        <v>175</v>
      </c>
      <c r="J28" s="61" t="s">
        <v>176</v>
      </c>
      <c r="K28" s="49"/>
      <c r="L28" s="47"/>
      <c r="M28" s="47"/>
      <c r="N28" s="47"/>
    </row>
    <row r="29" spans="1:14">
      <c r="A29" s="122"/>
      <c r="B29" s="122"/>
      <c r="C29" s="71"/>
      <c r="D29" s="71"/>
      <c r="E29" s="71"/>
      <c r="F29" s="72"/>
      <c r="G29" s="122" t="s">
        <v>177</v>
      </c>
      <c r="H29" s="122" t="s">
        <v>178</v>
      </c>
      <c r="I29" s="122"/>
      <c r="J29" s="61"/>
      <c r="K29" s="49"/>
      <c r="L29" s="47"/>
      <c r="M29" s="47"/>
      <c r="N29" s="47"/>
    </row>
    <row r="30" spans="1:14">
      <c r="A30" s="69"/>
      <c r="B30" s="69"/>
      <c r="C30" s="73"/>
      <c r="D30" s="73"/>
      <c r="E30" s="73"/>
      <c r="F30" s="74"/>
      <c r="G30" s="69" t="s">
        <v>179</v>
      </c>
      <c r="H30" s="69"/>
      <c r="I30" s="69"/>
      <c r="J30" s="75"/>
      <c r="K30" s="49"/>
      <c r="L30" s="47"/>
      <c r="M30" s="47"/>
      <c r="N30" s="47"/>
    </row>
    <row r="31" spans="1:14">
      <c r="A31" s="69">
        <v>1</v>
      </c>
      <c r="B31" s="234">
        <v>2</v>
      </c>
      <c r="C31" s="235"/>
      <c r="D31" s="235"/>
      <c r="E31" s="235"/>
      <c r="F31" s="236"/>
      <c r="G31" s="69">
        <v>3</v>
      </c>
      <c r="H31" s="69">
        <v>4</v>
      </c>
      <c r="I31" s="69">
        <v>5</v>
      </c>
      <c r="J31" s="75">
        <v>6</v>
      </c>
      <c r="K31" s="49"/>
      <c r="L31" s="47"/>
      <c r="M31" s="47"/>
      <c r="N31" s="47"/>
    </row>
    <row r="32" spans="1:14">
      <c r="A32" s="69"/>
      <c r="B32" s="234"/>
      <c r="C32" s="235"/>
      <c r="D32" s="235"/>
      <c r="E32" s="235"/>
      <c r="F32" s="236"/>
      <c r="G32" s="69"/>
      <c r="H32" s="69"/>
      <c r="I32" s="69"/>
      <c r="J32" s="76"/>
      <c r="K32" s="49"/>
      <c r="L32" s="47"/>
      <c r="M32" s="47"/>
      <c r="N32" s="47"/>
    </row>
    <row r="33" spans="1:14">
      <c r="A33" s="69"/>
      <c r="B33" s="234"/>
      <c r="C33" s="235"/>
      <c r="D33" s="235"/>
      <c r="E33" s="235"/>
      <c r="F33" s="236"/>
      <c r="G33" s="69"/>
      <c r="H33" s="69"/>
      <c r="I33" s="69"/>
      <c r="J33" s="75"/>
      <c r="K33" s="49"/>
      <c r="L33" s="47"/>
      <c r="M33" s="47"/>
      <c r="N33" s="47"/>
    </row>
    <row r="34" spans="1:14">
      <c r="A34" s="69"/>
      <c r="B34" s="240" t="s">
        <v>166</v>
      </c>
      <c r="C34" s="241"/>
      <c r="D34" s="241"/>
      <c r="E34" s="241"/>
      <c r="F34" s="242"/>
      <c r="G34" s="69" t="s">
        <v>167</v>
      </c>
      <c r="H34" s="69" t="s">
        <v>167</v>
      </c>
      <c r="I34" s="69" t="s">
        <v>167</v>
      </c>
      <c r="J34" s="76">
        <f>+J32</f>
        <v>0</v>
      </c>
      <c r="K34" s="49"/>
      <c r="L34" s="47"/>
      <c r="M34" s="47"/>
      <c r="N34" s="47"/>
    </row>
    <row r="35" spans="1:14" ht="15.75">
      <c r="A35" s="77"/>
      <c r="B35" s="77"/>
      <c r="C35" s="77"/>
      <c r="D35" s="77"/>
      <c r="E35" s="77"/>
      <c r="F35" s="77"/>
      <c r="G35" s="47"/>
      <c r="H35" s="47"/>
      <c r="I35" s="47"/>
      <c r="J35" s="47"/>
      <c r="K35" s="49"/>
      <c r="L35" s="47"/>
      <c r="M35" s="47"/>
      <c r="N35" s="47"/>
    </row>
    <row r="36" spans="1:14" ht="15.75">
      <c r="A36" s="233" t="s">
        <v>180</v>
      </c>
      <c r="B36" s="233"/>
      <c r="C36" s="233"/>
      <c r="D36" s="233"/>
      <c r="E36" s="233"/>
      <c r="F36" s="233"/>
      <c r="G36" s="233"/>
      <c r="H36" s="233"/>
      <c r="I36" s="233"/>
      <c r="J36" s="233"/>
      <c r="K36" s="49"/>
      <c r="L36" s="47"/>
      <c r="M36" s="47"/>
      <c r="N36" s="47"/>
    </row>
    <row r="37" spans="1:14">
      <c r="A37" s="70"/>
      <c r="B37" s="70"/>
      <c r="C37" s="70"/>
      <c r="D37" s="70"/>
      <c r="E37" s="70"/>
      <c r="F37" s="70"/>
      <c r="G37" s="47"/>
      <c r="H37" s="47"/>
      <c r="I37" s="47"/>
      <c r="J37" s="47"/>
      <c r="K37" s="49"/>
      <c r="L37" s="47"/>
      <c r="M37" s="47"/>
      <c r="N37" s="47"/>
    </row>
    <row r="38" spans="1:14">
      <c r="A38" s="118" t="s">
        <v>135</v>
      </c>
      <c r="B38" s="237" t="s">
        <v>169</v>
      </c>
      <c r="C38" s="238"/>
      <c r="D38" s="238"/>
      <c r="E38" s="238"/>
      <c r="F38" s="239"/>
      <c r="G38" s="118" t="s">
        <v>181</v>
      </c>
      <c r="H38" s="118" t="s">
        <v>171</v>
      </c>
      <c r="I38" s="118" t="s">
        <v>182</v>
      </c>
      <c r="J38" s="59" t="s">
        <v>172</v>
      </c>
      <c r="K38" s="49"/>
      <c r="L38" s="47"/>
      <c r="M38" s="47"/>
      <c r="N38" s="47"/>
    </row>
    <row r="39" spans="1:14">
      <c r="A39" s="122" t="s">
        <v>142</v>
      </c>
      <c r="B39" s="122"/>
      <c r="C39" s="71"/>
      <c r="D39" s="71"/>
      <c r="E39" s="71"/>
      <c r="F39" s="72"/>
      <c r="G39" s="122" t="s">
        <v>174</v>
      </c>
      <c r="H39" s="122" t="s">
        <v>183</v>
      </c>
      <c r="I39" s="122" t="s">
        <v>184</v>
      </c>
      <c r="J39" s="61" t="s">
        <v>176</v>
      </c>
      <c r="K39" s="49"/>
      <c r="L39" s="47"/>
      <c r="M39" s="47"/>
      <c r="N39" s="47"/>
    </row>
    <row r="40" spans="1:14">
      <c r="A40" s="122"/>
      <c r="B40" s="122"/>
      <c r="C40" s="71"/>
      <c r="D40" s="71"/>
      <c r="E40" s="71"/>
      <c r="F40" s="72"/>
      <c r="G40" s="122" t="s">
        <v>185</v>
      </c>
      <c r="H40" s="122" t="s">
        <v>186</v>
      </c>
      <c r="I40" s="122" t="s">
        <v>187</v>
      </c>
      <c r="J40" s="61"/>
      <c r="K40" s="49"/>
      <c r="L40" s="47"/>
      <c r="M40" s="47"/>
      <c r="N40" s="47"/>
    </row>
    <row r="41" spans="1:14">
      <c r="A41" s="69"/>
      <c r="B41" s="69"/>
      <c r="C41" s="73"/>
      <c r="D41" s="73"/>
      <c r="E41" s="73"/>
      <c r="F41" s="74"/>
      <c r="G41" s="69" t="s">
        <v>188</v>
      </c>
      <c r="H41" s="69" t="s">
        <v>189</v>
      </c>
      <c r="I41" s="69" t="s">
        <v>190</v>
      </c>
      <c r="J41" s="75"/>
      <c r="K41" s="49"/>
      <c r="L41" s="47"/>
      <c r="M41" s="47"/>
      <c r="N41" s="47"/>
    </row>
    <row r="42" spans="1:14">
      <c r="A42" s="69">
        <v>1</v>
      </c>
      <c r="B42" s="234">
        <v>2</v>
      </c>
      <c r="C42" s="235"/>
      <c r="D42" s="235"/>
      <c r="E42" s="235"/>
      <c r="F42" s="236"/>
      <c r="G42" s="69">
        <v>3</v>
      </c>
      <c r="H42" s="69">
        <v>4</v>
      </c>
      <c r="I42" s="69">
        <v>5</v>
      </c>
      <c r="J42" s="75">
        <v>6</v>
      </c>
      <c r="K42" s="49"/>
      <c r="L42" s="47"/>
      <c r="M42" s="47"/>
      <c r="N42" s="47"/>
    </row>
    <row r="43" spans="1:14">
      <c r="A43" s="69">
        <v>1</v>
      </c>
      <c r="B43" s="240"/>
      <c r="C43" s="241"/>
      <c r="D43" s="241"/>
      <c r="E43" s="241"/>
      <c r="F43" s="242"/>
      <c r="G43" s="69"/>
      <c r="H43" s="69"/>
      <c r="I43" s="69"/>
      <c r="J43" s="76"/>
      <c r="K43" s="49"/>
      <c r="L43" s="47"/>
      <c r="M43" s="47"/>
      <c r="N43" s="47"/>
    </row>
    <row r="44" spans="1:14">
      <c r="A44" s="69"/>
      <c r="B44" s="234"/>
      <c r="C44" s="235"/>
      <c r="D44" s="235"/>
      <c r="E44" s="235"/>
      <c r="F44" s="236"/>
      <c r="G44" s="69"/>
      <c r="H44" s="69"/>
      <c r="I44" s="69"/>
      <c r="J44" s="75"/>
      <c r="K44" s="49"/>
      <c r="L44" s="47"/>
      <c r="M44" s="47"/>
      <c r="N44" s="47"/>
    </row>
    <row r="45" spans="1:14">
      <c r="A45" s="69"/>
      <c r="B45" s="240" t="s">
        <v>166</v>
      </c>
      <c r="C45" s="241"/>
      <c r="D45" s="241"/>
      <c r="E45" s="241"/>
      <c r="F45" s="242"/>
      <c r="G45" s="69" t="s">
        <v>167</v>
      </c>
      <c r="H45" s="69" t="s">
        <v>167</v>
      </c>
      <c r="I45" s="69" t="s">
        <v>167</v>
      </c>
      <c r="J45" s="76">
        <f>+J43</f>
        <v>0</v>
      </c>
      <c r="K45" s="49"/>
      <c r="L45" s="47"/>
      <c r="M45" s="47"/>
      <c r="N45" s="47"/>
    </row>
    <row r="46" spans="1:14" ht="15.75">
      <c r="A46" s="77"/>
      <c r="B46" s="77"/>
      <c r="C46" s="77"/>
      <c r="D46" s="77"/>
      <c r="E46" s="77"/>
      <c r="F46" s="77"/>
      <c r="G46" s="47"/>
      <c r="H46" s="47"/>
      <c r="I46" s="47"/>
      <c r="J46" s="47"/>
      <c r="K46" s="49"/>
      <c r="L46" s="47"/>
      <c r="M46" s="47"/>
      <c r="N46" s="47"/>
    </row>
    <row r="47" spans="1:14" ht="15.75">
      <c r="A47" s="233" t="s">
        <v>192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 ht="15.75">
      <c r="A48" s="233" t="s">
        <v>193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49"/>
      <c r="L48" s="47"/>
      <c r="M48" s="47"/>
      <c r="N48" s="47"/>
    </row>
    <row r="49" spans="1:14" ht="15.75">
      <c r="A49" s="233" t="s">
        <v>194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49"/>
      <c r="L49" s="47"/>
      <c r="M49" s="47"/>
      <c r="N49" s="47"/>
    </row>
    <row r="50" spans="1:14">
      <c r="A50" s="70"/>
      <c r="B50" s="70"/>
      <c r="C50" s="70"/>
      <c r="D50" s="70"/>
      <c r="E50" s="70"/>
      <c r="F50" s="70"/>
      <c r="G50" s="47"/>
      <c r="H50" s="47"/>
      <c r="I50" s="47"/>
      <c r="J50" s="47"/>
      <c r="K50" s="49"/>
      <c r="L50" s="47"/>
      <c r="M50" s="47"/>
      <c r="N50" s="47"/>
    </row>
    <row r="51" spans="1:14">
      <c r="A51" s="118" t="s">
        <v>135</v>
      </c>
      <c r="B51" s="237" t="s">
        <v>195</v>
      </c>
      <c r="C51" s="238"/>
      <c r="D51" s="238"/>
      <c r="E51" s="238"/>
      <c r="F51" s="238"/>
      <c r="G51" s="238"/>
      <c r="H51" s="239"/>
      <c r="I51" s="118" t="s">
        <v>196</v>
      </c>
      <c r="J51" s="59" t="s">
        <v>197</v>
      </c>
      <c r="K51" s="49"/>
      <c r="L51" s="47"/>
      <c r="M51" s="47"/>
      <c r="N51" s="47"/>
    </row>
    <row r="52" spans="1:14">
      <c r="A52" s="122" t="s">
        <v>142</v>
      </c>
      <c r="B52" s="122"/>
      <c r="C52" s="123"/>
      <c r="D52" s="71"/>
      <c r="E52" s="71"/>
      <c r="F52" s="123"/>
      <c r="G52" s="123"/>
      <c r="H52" s="124"/>
      <c r="I52" s="122" t="s">
        <v>198</v>
      </c>
      <c r="J52" s="61" t="s">
        <v>179</v>
      </c>
      <c r="K52" s="49"/>
      <c r="L52" s="47"/>
      <c r="M52" s="47"/>
      <c r="N52" s="47"/>
    </row>
    <row r="53" spans="1:14">
      <c r="A53" s="122"/>
      <c r="B53" s="122"/>
      <c r="C53" s="123"/>
      <c r="D53" s="71"/>
      <c r="E53" s="71"/>
      <c r="F53" s="123"/>
      <c r="G53" s="123"/>
      <c r="H53" s="124"/>
      <c r="I53" s="122" t="s">
        <v>199</v>
      </c>
      <c r="J53" s="61"/>
      <c r="K53" s="49"/>
      <c r="L53" s="47"/>
      <c r="M53" s="47"/>
      <c r="N53" s="47"/>
    </row>
    <row r="54" spans="1:14">
      <c r="A54" s="69"/>
      <c r="B54" s="69"/>
      <c r="C54" s="80"/>
      <c r="D54" s="73"/>
      <c r="E54" s="73"/>
      <c r="F54" s="80"/>
      <c r="G54" s="80"/>
      <c r="H54" s="81"/>
      <c r="I54" s="69" t="s">
        <v>200</v>
      </c>
      <c r="J54" s="75"/>
      <c r="K54" s="49"/>
      <c r="L54" s="47"/>
      <c r="M54" s="47"/>
      <c r="N54" s="47"/>
    </row>
    <row r="55" spans="1:14">
      <c r="A55" s="114">
        <v>1</v>
      </c>
      <c r="B55" s="234">
        <v>2</v>
      </c>
      <c r="C55" s="235"/>
      <c r="D55" s="235"/>
      <c r="E55" s="235"/>
      <c r="F55" s="235"/>
      <c r="G55" s="235"/>
      <c r="H55" s="236"/>
      <c r="I55" s="114">
        <v>3</v>
      </c>
      <c r="J55" s="63">
        <v>4</v>
      </c>
      <c r="K55" s="49"/>
      <c r="L55" s="47"/>
      <c r="M55" s="47"/>
      <c r="N55" s="47"/>
    </row>
    <row r="56" spans="1:14">
      <c r="A56" s="114">
        <v>1</v>
      </c>
      <c r="B56" s="127" t="s">
        <v>201</v>
      </c>
      <c r="C56" s="115"/>
      <c r="D56" s="128"/>
      <c r="E56" s="128"/>
      <c r="F56" s="115"/>
      <c r="G56" s="115"/>
      <c r="H56" s="116"/>
      <c r="I56" s="114" t="s">
        <v>167</v>
      </c>
      <c r="J56" s="66"/>
      <c r="K56" s="49"/>
      <c r="L56" s="47"/>
      <c r="M56" s="47"/>
      <c r="N56" s="47"/>
    </row>
    <row r="57" spans="1:14">
      <c r="A57" s="118" t="s">
        <v>202</v>
      </c>
      <c r="B57" s="86" t="s">
        <v>29</v>
      </c>
      <c r="C57" s="123"/>
      <c r="D57" s="71"/>
      <c r="E57" s="71"/>
      <c r="F57" s="123"/>
      <c r="G57" s="123"/>
      <c r="H57" s="123"/>
      <c r="I57" s="118"/>
      <c r="J57" s="66"/>
      <c r="K57" s="49"/>
      <c r="L57" s="47"/>
      <c r="M57" s="47"/>
      <c r="N57" s="47"/>
    </row>
    <row r="58" spans="1:14">
      <c r="A58" s="69"/>
      <c r="B58" s="86" t="s">
        <v>203</v>
      </c>
      <c r="C58" s="123"/>
      <c r="D58" s="71"/>
      <c r="E58" s="71"/>
      <c r="F58" s="123"/>
      <c r="G58" s="123"/>
      <c r="H58" s="123"/>
      <c r="I58" s="66">
        <f>+$J$23</f>
        <v>270300</v>
      </c>
      <c r="J58" s="66">
        <f>+I58*L58-540.6</f>
        <v>58925.4</v>
      </c>
      <c r="K58" s="49"/>
      <c r="L58" s="146">
        <v>0.22</v>
      </c>
      <c r="M58" s="47"/>
      <c r="N58" s="47"/>
    </row>
    <row r="59" spans="1:14">
      <c r="A59" s="114" t="s">
        <v>204</v>
      </c>
      <c r="B59" s="127" t="s">
        <v>205</v>
      </c>
      <c r="C59" s="115"/>
      <c r="D59" s="128"/>
      <c r="E59" s="128"/>
      <c r="F59" s="115"/>
      <c r="G59" s="115"/>
      <c r="H59" s="116"/>
      <c r="I59" s="114"/>
      <c r="J59" s="66"/>
      <c r="K59" s="49"/>
      <c r="L59" s="146">
        <v>0.1</v>
      </c>
      <c r="M59" s="47"/>
      <c r="N59" s="47"/>
    </row>
    <row r="60" spans="1:14">
      <c r="A60" s="118" t="s">
        <v>206</v>
      </c>
      <c r="B60" s="87" t="s">
        <v>207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18">
        <v>2</v>
      </c>
      <c r="B61" s="87" t="s">
        <v>208</v>
      </c>
      <c r="C61" s="119"/>
      <c r="D61" s="89"/>
      <c r="E61" s="89"/>
      <c r="F61" s="119"/>
      <c r="G61" s="119"/>
      <c r="H61" s="120"/>
      <c r="I61" s="118" t="s">
        <v>167</v>
      </c>
      <c r="J61" s="66"/>
      <c r="K61" s="49"/>
      <c r="L61" s="47"/>
      <c r="M61" s="47"/>
      <c r="N61" s="47"/>
    </row>
    <row r="62" spans="1:14">
      <c r="A62" s="118" t="s">
        <v>209</v>
      </c>
      <c r="B62" s="87" t="s">
        <v>29</v>
      </c>
      <c r="C62" s="119"/>
      <c r="D62" s="89"/>
      <c r="E62" s="89"/>
      <c r="F62" s="119"/>
      <c r="G62" s="119"/>
      <c r="H62" s="120"/>
      <c r="I62" s="118"/>
      <c r="J62" s="66"/>
      <c r="K62" s="49"/>
      <c r="L62" s="47"/>
      <c r="M62" s="47"/>
      <c r="N62" s="47"/>
    </row>
    <row r="63" spans="1:14">
      <c r="A63" s="122"/>
      <c r="B63" s="86" t="s">
        <v>210</v>
      </c>
      <c r="C63" s="123"/>
      <c r="D63" s="71"/>
      <c r="E63" s="71"/>
      <c r="F63" s="123"/>
      <c r="G63" s="123"/>
      <c r="H63" s="124"/>
      <c r="I63" s="66">
        <f>+$J$23</f>
        <v>270300</v>
      </c>
      <c r="J63" s="66">
        <f>+I63*L63</f>
        <v>7838.7000000000007</v>
      </c>
      <c r="K63" s="49"/>
      <c r="L63" s="147">
        <v>2.9000000000000001E-2</v>
      </c>
      <c r="M63" s="47"/>
      <c r="N63" s="47"/>
    </row>
    <row r="64" spans="1:14">
      <c r="A64" s="118" t="s">
        <v>211</v>
      </c>
      <c r="B64" s="87" t="s">
        <v>212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213</v>
      </c>
      <c r="B65" s="87" t="s">
        <v>214</v>
      </c>
      <c r="C65" s="119"/>
      <c r="D65" s="89"/>
      <c r="E65" s="89"/>
      <c r="F65" s="119"/>
      <c r="G65" s="119"/>
      <c r="H65" s="120"/>
      <c r="I65" s="66">
        <f>+$J$23</f>
        <v>270300</v>
      </c>
      <c r="J65" s="66">
        <f>+I65*L65</f>
        <v>540.6</v>
      </c>
      <c r="K65" s="49"/>
      <c r="L65" s="147">
        <v>2E-3</v>
      </c>
      <c r="M65" s="47"/>
      <c r="N65" s="47"/>
    </row>
    <row r="66" spans="1:14">
      <c r="A66" s="118" t="s">
        <v>215</v>
      </c>
      <c r="B66" s="87" t="s">
        <v>216</v>
      </c>
      <c r="C66" s="119"/>
      <c r="D66" s="89"/>
      <c r="E66" s="89"/>
      <c r="F66" s="119"/>
      <c r="G66" s="119"/>
      <c r="H66" s="120"/>
      <c r="I66" s="66"/>
      <c r="J66" s="66"/>
      <c r="K66" s="49"/>
      <c r="L66" s="47"/>
      <c r="M66" s="47"/>
      <c r="N66" s="47"/>
    </row>
    <row r="67" spans="1:14">
      <c r="A67" s="118" t="s">
        <v>217</v>
      </c>
      <c r="B67" s="87" t="s">
        <v>216</v>
      </c>
      <c r="C67" s="119"/>
      <c r="D67" s="89"/>
      <c r="E67" s="89"/>
      <c r="F67" s="119"/>
      <c r="G67" s="119"/>
      <c r="H67" s="120"/>
      <c r="I67" s="66"/>
      <c r="J67" s="66"/>
      <c r="K67" s="49"/>
      <c r="L67" s="47"/>
      <c r="M67" s="47"/>
      <c r="N67" s="47"/>
    </row>
    <row r="68" spans="1:14">
      <c r="A68" s="118">
        <v>3</v>
      </c>
      <c r="B68" s="87" t="s">
        <v>218</v>
      </c>
      <c r="C68" s="119"/>
      <c r="D68" s="89"/>
      <c r="E68" s="89"/>
      <c r="F68" s="119"/>
      <c r="G68" s="119"/>
      <c r="H68" s="120"/>
      <c r="I68" s="66">
        <f>+$J$23</f>
        <v>270300</v>
      </c>
      <c r="J68" s="66">
        <f>+I68*L68</f>
        <v>13785.3</v>
      </c>
      <c r="K68" s="49"/>
      <c r="L68" s="147">
        <v>5.0999999999999997E-2</v>
      </c>
      <c r="M68" s="47"/>
      <c r="N68" s="47"/>
    </row>
    <row r="69" spans="1:14">
      <c r="A69" s="114"/>
      <c r="B69" s="114" t="s">
        <v>166</v>
      </c>
      <c r="C69" s="115"/>
      <c r="D69" s="128"/>
      <c r="E69" s="128"/>
      <c r="F69" s="115"/>
      <c r="G69" s="115"/>
      <c r="H69" s="116"/>
      <c r="I69" s="114" t="s">
        <v>167</v>
      </c>
      <c r="J69" s="66">
        <f>+ SUM(J56:J68)</f>
        <v>81090.000000000015</v>
      </c>
      <c r="K69" s="49">
        <v>81090</v>
      </c>
      <c r="L69" s="47"/>
      <c r="M69" s="107"/>
      <c r="N69" s="47"/>
    </row>
    <row r="70" spans="1:14" ht="15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7"/>
      <c r="M70" s="47"/>
      <c r="N70" s="47"/>
    </row>
    <row r="71" spans="1:14" ht="15.75">
      <c r="A71" s="247" t="s">
        <v>222</v>
      </c>
      <c r="B71" s="247"/>
      <c r="C71" s="247"/>
      <c r="D71" s="247"/>
      <c r="E71" s="247"/>
      <c r="F71" s="247"/>
      <c r="G71" s="247"/>
      <c r="H71" s="247"/>
      <c r="I71" s="247"/>
      <c r="J71" s="247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48"/>
      <c r="H72" s="48"/>
      <c r="I72" s="48"/>
      <c r="J72" s="48"/>
      <c r="K72" s="49"/>
      <c r="L72" s="47"/>
      <c r="M72" s="47"/>
      <c r="N72" s="47"/>
    </row>
    <row r="73" spans="1:14" ht="15.75">
      <c r="A73" s="92" t="s">
        <v>132</v>
      </c>
      <c r="B73" s="117"/>
      <c r="C73" s="91"/>
      <c r="D73" s="52"/>
      <c r="E73" s="94"/>
      <c r="F73" s="94"/>
      <c r="G73" s="94"/>
      <c r="H73" s="94"/>
      <c r="I73" s="94"/>
      <c r="J73" s="94"/>
      <c r="K73" s="49"/>
      <c r="L73" s="47"/>
      <c r="M73" s="47"/>
      <c r="N73" s="47"/>
    </row>
    <row r="74" spans="1:14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49"/>
      <c r="L74" s="47"/>
      <c r="M74" s="47"/>
      <c r="N74" s="47"/>
    </row>
    <row r="75" spans="1:14" ht="15.75">
      <c r="A75" s="92" t="s">
        <v>133</v>
      </c>
      <c r="B75" s="117"/>
      <c r="C75" s="91"/>
      <c r="D75" s="57"/>
      <c r="E75" s="95"/>
      <c r="F75" s="95"/>
      <c r="G75" s="95"/>
      <c r="H75" s="95"/>
      <c r="I75" s="95"/>
      <c r="J75" s="95"/>
      <c r="K75" s="49"/>
      <c r="L75" s="47"/>
      <c r="M75" s="47"/>
      <c r="N75" s="47"/>
    </row>
    <row r="76" spans="1:14" ht="15.75">
      <c r="A76" s="92"/>
      <c r="B76" s="117"/>
      <c r="C76" s="96"/>
      <c r="D76" s="96"/>
      <c r="E76" s="96"/>
      <c r="F76" s="96"/>
      <c r="G76" s="48"/>
      <c r="H76" s="48"/>
      <c r="I76" s="48"/>
      <c r="J76" s="48"/>
      <c r="K76" s="49"/>
      <c r="L76" s="47"/>
      <c r="M76" s="47"/>
      <c r="N76" s="47"/>
    </row>
    <row r="77" spans="1:14" ht="15.75">
      <c r="A77" s="247" t="s">
        <v>223</v>
      </c>
      <c r="B77" s="247"/>
      <c r="C77" s="247"/>
      <c r="D77" s="247"/>
      <c r="E77" s="247"/>
      <c r="F77" s="247"/>
      <c r="G77" s="247"/>
      <c r="H77" s="247"/>
      <c r="I77" s="247"/>
      <c r="J77" s="247"/>
      <c r="K77" s="49"/>
      <c r="L77" s="47"/>
      <c r="M77" s="47"/>
      <c r="N77" s="47"/>
    </row>
    <row r="78" spans="1:14">
      <c r="A78" s="97"/>
      <c r="B78" s="97"/>
      <c r="C78" s="97"/>
      <c r="D78" s="97"/>
      <c r="E78" s="97"/>
      <c r="F78" s="97"/>
      <c r="G78" s="48"/>
      <c r="H78" s="48"/>
      <c r="I78" s="48"/>
      <c r="J78" s="48"/>
      <c r="K78" s="49"/>
      <c r="L78" s="47"/>
      <c r="M78" s="47"/>
      <c r="N78" s="47"/>
    </row>
    <row r="79" spans="1:14">
      <c r="A79" s="118" t="s">
        <v>135</v>
      </c>
      <c r="B79" s="237" t="s">
        <v>169</v>
      </c>
      <c r="C79" s="238"/>
      <c r="D79" s="238"/>
      <c r="E79" s="238"/>
      <c r="F79" s="239"/>
      <c r="G79" s="118" t="s">
        <v>171</v>
      </c>
      <c r="H79" s="118" t="s">
        <v>171</v>
      </c>
      <c r="I79" s="118" t="s">
        <v>224</v>
      </c>
      <c r="J79" s="118" t="s">
        <v>172</v>
      </c>
      <c r="K79" s="49"/>
      <c r="L79" s="47"/>
      <c r="M79" s="47"/>
      <c r="N79" s="47"/>
    </row>
    <row r="80" spans="1:14">
      <c r="A80" s="122" t="s">
        <v>142</v>
      </c>
      <c r="B80" s="248"/>
      <c r="C80" s="249"/>
      <c r="D80" s="249"/>
      <c r="E80" s="249"/>
      <c r="F80" s="250"/>
      <c r="G80" s="122" t="s">
        <v>225</v>
      </c>
      <c r="H80" s="122" t="s">
        <v>226</v>
      </c>
      <c r="I80" s="122" t="s">
        <v>227</v>
      </c>
      <c r="J80" s="122" t="s">
        <v>176</v>
      </c>
      <c r="K80" s="49"/>
      <c r="L80" s="47"/>
      <c r="M80" s="47"/>
      <c r="N80" s="47"/>
    </row>
    <row r="81" spans="1:14">
      <c r="A81" s="122"/>
      <c r="B81" s="248"/>
      <c r="C81" s="249"/>
      <c r="D81" s="249"/>
      <c r="E81" s="249"/>
      <c r="F81" s="250"/>
      <c r="G81" s="122"/>
      <c r="H81" s="122" t="s">
        <v>228</v>
      </c>
      <c r="I81" s="122" t="s">
        <v>179</v>
      </c>
      <c r="J81" s="122"/>
      <c r="K81" s="49"/>
      <c r="L81" s="47"/>
      <c r="M81" s="47"/>
      <c r="N81" s="47"/>
    </row>
    <row r="82" spans="1:14">
      <c r="A82" s="114">
        <v>1</v>
      </c>
      <c r="B82" s="251">
        <v>2</v>
      </c>
      <c r="C82" s="252"/>
      <c r="D82" s="252"/>
      <c r="E82" s="252"/>
      <c r="F82" s="253"/>
      <c r="G82" s="114">
        <v>3</v>
      </c>
      <c r="H82" s="114">
        <v>4</v>
      </c>
      <c r="I82" s="114">
        <v>5</v>
      </c>
      <c r="J82" s="114">
        <v>6</v>
      </c>
      <c r="K82" s="49"/>
      <c r="L82" s="47"/>
      <c r="M82" s="47"/>
      <c r="N82" s="47"/>
    </row>
    <row r="83" spans="1:14">
      <c r="A83" s="114">
        <v>1</v>
      </c>
      <c r="B83" s="254"/>
      <c r="C83" s="255"/>
      <c r="D83" s="255"/>
      <c r="E83" s="255"/>
      <c r="F83" s="256"/>
      <c r="G83" s="114"/>
      <c r="H83" s="114"/>
      <c r="I83" s="76"/>
      <c r="J83" s="76"/>
      <c r="K83" s="49"/>
      <c r="L83" s="47"/>
      <c r="M83" s="47"/>
      <c r="N83" s="47"/>
    </row>
    <row r="84" spans="1:14">
      <c r="A84" s="114">
        <v>2</v>
      </c>
      <c r="B84" s="254"/>
      <c r="C84" s="255"/>
      <c r="D84" s="255"/>
      <c r="E84" s="255"/>
      <c r="F84" s="256"/>
      <c r="G84" s="114"/>
      <c r="H84" s="114"/>
      <c r="I84" s="76"/>
      <c r="J84" s="76"/>
      <c r="K84" s="49"/>
      <c r="L84" s="47"/>
      <c r="M84" s="47"/>
      <c r="N84" s="47"/>
    </row>
    <row r="85" spans="1:14">
      <c r="A85" s="98"/>
      <c r="B85" s="254" t="s">
        <v>166</v>
      </c>
      <c r="C85" s="255"/>
      <c r="D85" s="255"/>
      <c r="E85" s="255"/>
      <c r="F85" s="256"/>
      <c r="G85" s="114" t="s">
        <v>167</v>
      </c>
      <c r="H85" s="114" t="s">
        <v>167</v>
      </c>
      <c r="I85" s="114" t="s">
        <v>167</v>
      </c>
      <c r="J85" s="76">
        <f>+J83+J84</f>
        <v>0</v>
      </c>
      <c r="K85" s="49"/>
      <c r="L85" s="47"/>
      <c r="M85" s="47"/>
      <c r="N85" s="47"/>
    </row>
    <row r="86" spans="1:14" ht="15.75">
      <c r="A86" s="99"/>
      <c r="B86" s="99"/>
      <c r="C86" s="99"/>
      <c r="D86" s="99"/>
      <c r="E86" s="99"/>
      <c r="F86" s="99"/>
      <c r="G86" s="48"/>
      <c r="H86" s="48"/>
      <c r="I86" s="48"/>
      <c r="J86" s="48"/>
      <c r="K86" s="49"/>
      <c r="L86" s="47"/>
      <c r="M86" s="47"/>
      <c r="N86" s="47"/>
    </row>
    <row r="87" spans="1:14" ht="15.75">
      <c r="A87" s="247" t="s">
        <v>229</v>
      </c>
      <c r="B87" s="247"/>
      <c r="C87" s="247"/>
      <c r="D87" s="247"/>
      <c r="E87" s="247"/>
      <c r="F87" s="247"/>
      <c r="G87" s="247"/>
      <c r="H87" s="247"/>
      <c r="I87" s="247"/>
      <c r="J87" s="247"/>
      <c r="K87" s="49"/>
      <c r="L87" s="47"/>
      <c r="M87" s="47"/>
      <c r="N87" s="47"/>
    </row>
    <row r="88" spans="1:14">
      <c r="A88" s="97"/>
      <c r="B88" s="97"/>
      <c r="C88" s="97"/>
      <c r="D88" s="97"/>
      <c r="E88" s="97"/>
      <c r="F88" s="97"/>
      <c r="G88" s="48"/>
      <c r="H88" s="48"/>
      <c r="I88" s="48"/>
      <c r="J88" s="48"/>
      <c r="K88" s="49"/>
      <c r="L88" s="47"/>
      <c r="M88" s="47"/>
      <c r="N88" s="47"/>
    </row>
    <row r="89" spans="1:14">
      <c r="A89" s="118" t="s">
        <v>135</v>
      </c>
      <c r="B89" s="237" t="s">
        <v>169</v>
      </c>
      <c r="C89" s="238"/>
      <c r="D89" s="238"/>
      <c r="E89" s="238"/>
      <c r="F89" s="238"/>
      <c r="G89" s="239"/>
      <c r="H89" s="118" t="s">
        <v>171</v>
      </c>
      <c r="I89" s="118" t="s">
        <v>230</v>
      </c>
      <c r="J89" s="59" t="s">
        <v>172</v>
      </c>
      <c r="K89" s="49"/>
      <c r="L89" s="47"/>
      <c r="M89" s="47"/>
      <c r="N89" s="47"/>
    </row>
    <row r="90" spans="1:14">
      <c r="A90" s="122" t="s">
        <v>142</v>
      </c>
      <c r="B90" s="122"/>
      <c r="C90" s="123"/>
      <c r="D90" s="123"/>
      <c r="E90" s="123"/>
      <c r="F90" s="123"/>
      <c r="G90" s="123"/>
      <c r="H90" s="122" t="s">
        <v>231</v>
      </c>
      <c r="I90" s="122" t="s">
        <v>232</v>
      </c>
      <c r="J90" s="61" t="s">
        <v>220</v>
      </c>
      <c r="K90" s="49"/>
      <c r="L90" s="47"/>
      <c r="M90" s="47"/>
      <c r="N90" s="47"/>
    </row>
    <row r="91" spans="1:14">
      <c r="A91" s="122"/>
      <c r="B91" s="122"/>
      <c r="C91" s="123"/>
      <c r="D91" s="123"/>
      <c r="E91" s="123"/>
      <c r="F91" s="123"/>
      <c r="G91" s="123"/>
      <c r="H91" s="122" t="s">
        <v>233</v>
      </c>
      <c r="I91" s="122" t="s">
        <v>179</v>
      </c>
      <c r="J91" s="61"/>
      <c r="K91" s="49"/>
      <c r="L91" s="47"/>
      <c r="M91" s="47"/>
      <c r="N91" s="47"/>
    </row>
    <row r="92" spans="1:14">
      <c r="A92" s="114">
        <v>1</v>
      </c>
      <c r="B92" s="234">
        <v>2</v>
      </c>
      <c r="C92" s="235"/>
      <c r="D92" s="235"/>
      <c r="E92" s="235"/>
      <c r="F92" s="235"/>
      <c r="G92" s="236"/>
      <c r="H92" s="114">
        <v>3</v>
      </c>
      <c r="I92" s="114">
        <v>4</v>
      </c>
      <c r="J92" s="63">
        <v>5</v>
      </c>
      <c r="K92" s="49"/>
      <c r="L92" s="47"/>
      <c r="M92" s="47"/>
      <c r="N92" s="47"/>
    </row>
    <row r="93" spans="1:14">
      <c r="A93" s="98"/>
      <c r="B93" s="98"/>
      <c r="C93" s="100"/>
      <c r="D93" s="100"/>
      <c r="E93" s="100"/>
      <c r="F93" s="100"/>
      <c r="G93" s="100"/>
      <c r="H93" s="101"/>
      <c r="I93" s="98"/>
      <c r="J93" s="102"/>
      <c r="K93" s="49"/>
      <c r="L93" s="47"/>
      <c r="M93" s="47"/>
      <c r="N93" s="47"/>
    </row>
    <row r="94" spans="1:14">
      <c r="A94" s="98"/>
      <c r="B94" s="98"/>
      <c r="C94" s="100"/>
      <c r="D94" s="100"/>
      <c r="E94" s="100"/>
      <c r="F94" s="100"/>
      <c r="G94" s="100"/>
      <c r="H94" s="101"/>
      <c r="I94" s="98"/>
      <c r="J94" s="102"/>
      <c r="K94" s="49"/>
      <c r="L94" s="47"/>
      <c r="M94" s="47"/>
      <c r="N94" s="47"/>
    </row>
    <row r="95" spans="1:14">
      <c r="A95" s="98"/>
      <c r="B95" s="101" t="s">
        <v>166</v>
      </c>
      <c r="C95" s="103"/>
      <c r="D95" s="103"/>
      <c r="E95" s="103"/>
      <c r="F95" s="103"/>
      <c r="G95" s="103"/>
      <c r="H95" s="101"/>
      <c r="I95" s="101"/>
      <c r="J95" s="76">
        <f>+K95</f>
        <v>0</v>
      </c>
      <c r="K95" s="49"/>
      <c r="L95" s="47"/>
      <c r="M95" s="47"/>
      <c r="N95" s="47"/>
    </row>
    <row r="96" spans="1:14" ht="15.75">
      <c r="A96" s="92"/>
      <c r="B96" s="117"/>
      <c r="C96" s="96"/>
      <c r="D96" s="96"/>
      <c r="E96" s="96"/>
      <c r="F96" s="96"/>
      <c r="G96" s="48"/>
      <c r="H96" s="48"/>
      <c r="I96" s="48"/>
      <c r="J96" s="48"/>
      <c r="K96" s="49"/>
      <c r="L96" s="47"/>
      <c r="M96" s="47"/>
      <c r="N96" s="47"/>
    </row>
    <row r="97" spans="1:14" ht="15.75">
      <c r="A97" s="247" t="s">
        <v>234</v>
      </c>
      <c r="B97" s="247"/>
      <c r="C97" s="247"/>
      <c r="D97" s="247"/>
      <c r="E97" s="247"/>
      <c r="F97" s="247"/>
      <c r="G97" s="247"/>
      <c r="H97" s="247"/>
      <c r="I97" s="247"/>
      <c r="J97" s="247"/>
      <c r="K97" s="49"/>
      <c r="L97" s="47"/>
      <c r="M97" s="47"/>
      <c r="N97" s="47"/>
    </row>
    <row r="98" spans="1:14">
      <c r="A98" s="97"/>
      <c r="B98" s="97"/>
      <c r="C98" s="97"/>
      <c r="D98" s="97"/>
      <c r="E98" s="97"/>
      <c r="F98" s="97"/>
      <c r="G98" s="48"/>
      <c r="H98" s="48"/>
      <c r="I98" s="48"/>
      <c r="J98" s="48"/>
      <c r="K98" s="49"/>
      <c r="L98" s="47"/>
      <c r="M98" s="47"/>
      <c r="N98" s="47"/>
    </row>
    <row r="99" spans="1:14">
      <c r="A99" s="118" t="s">
        <v>135</v>
      </c>
      <c r="B99" s="237" t="s">
        <v>219</v>
      </c>
      <c r="C99" s="238"/>
      <c r="D99" s="238"/>
      <c r="E99" s="238"/>
      <c r="F99" s="237" t="s">
        <v>182</v>
      </c>
      <c r="G99" s="239"/>
      <c r="H99" s="118" t="s">
        <v>235</v>
      </c>
      <c r="I99" s="118" t="s">
        <v>236</v>
      </c>
      <c r="J99" s="118" t="s">
        <v>172</v>
      </c>
      <c r="K99" s="49"/>
      <c r="L99" s="47"/>
      <c r="M99" s="47"/>
      <c r="N99" s="47"/>
    </row>
    <row r="100" spans="1:14">
      <c r="A100" s="122" t="s">
        <v>142</v>
      </c>
      <c r="B100" s="237"/>
      <c r="C100" s="238"/>
      <c r="D100" s="238"/>
      <c r="E100" s="238"/>
      <c r="F100" s="237" t="s">
        <v>237</v>
      </c>
      <c r="G100" s="239"/>
      <c r="H100" s="122" t="s">
        <v>238</v>
      </c>
      <c r="I100" s="122" t="s">
        <v>221</v>
      </c>
      <c r="J100" s="122" t="s">
        <v>239</v>
      </c>
      <c r="K100" s="49"/>
      <c r="L100" s="47"/>
      <c r="M100" s="47"/>
      <c r="N100" s="47"/>
    </row>
    <row r="101" spans="1:14">
      <c r="A101" s="122"/>
      <c r="B101" s="237"/>
      <c r="C101" s="238"/>
      <c r="D101" s="238"/>
      <c r="E101" s="238"/>
      <c r="F101" s="237" t="s">
        <v>240</v>
      </c>
      <c r="G101" s="239"/>
      <c r="H101" s="122" t="s">
        <v>241</v>
      </c>
      <c r="I101" s="122"/>
      <c r="J101" s="122"/>
      <c r="K101" s="49"/>
      <c r="L101" s="47"/>
      <c r="M101" s="47"/>
      <c r="N101" s="47"/>
    </row>
    <row r="102" spans="1:14">
      <c r="A102" s="114">
        <v>1</v>
      </c>
      <c r="B102" s="251">
        <v>2</v>
      </c>
      <c r="C102" s="252"/>
      <c r="D102" s="252"/>
      <c r="E102" s="252"/>
      <c r="F102" s="234">
        <v>3</v>
      </c>
      <c r="G102" s="236"/>
      <c r="H102" s="114">
        <v>4</v>
      </c>
      <c r="I102" s="114">
        <v>5</v>
      </c>
      <c r="J102" s="114">
        <v>6</v>
      </c>
      <c r="K102" s="49"/>
      <c r="L102" s="47"/>
      <c r="M102" s="47"/>
      <c r="N102" s="47"/>
    </row>
    <row r="103" spans="1:14">
      <c r="A103" s="114"/>
      <c r="B103" s="101"/>
      <c r="C103" s="103"/>
      <c r="D103" s="103"/>
      <c r="E103" s="103"/>
      <c r="F103" s="104"/>
      <c r="G103" s="126"/>
      <c r="H103" s="76"/>
      <c r="I103" s="114"/>
      <c r="J103" s="76"/>
      <c r="K103" s="49"/>
      <c r="L103" s="47"/>
      <c r="M103" s="47"/>
      <c r="N103" s="47"/>
    </row>
    <row r="104" spans="1:14">
      <c r="A104" s="98"/>
      <c r="B104" s="101" t="s">
        <v>166</v>
      </c>
      <c r="C104" s="103"/>
      <c r="D104" s="103"/>
      <c r="E104" s="103"/>
      <c r="F104" s="106" t="s">
        <v>167</v>
      </c>
      <c r="G104" s="126"/>
      <c r="H104" s="114" t="s">
        <v>167</v>
      </c>
      <c r="I104" s="114" t="s">
        <v>167</v>
      </c>
      <c r="J104" s="76">
        <f>+SUM(J103:J103)</f>
        <v>0</v>
      </c>
      <c r="K104" s="49"/>
      <c r="L104" s="107"/>
      <c r="M104" s="47"/>
      <c r="N104" s="47"/>
    </row>
    <row r="105" spans="1:14" ht="15.75">
      <c r="A105" s="99"/>
      <c r="B105" s="99"/>
      <c r="C105" s="99"/>
      <c r="D105" s="99"/>
      <c r="E105" s="99"/>
      <c r="F105" s="99"/>
      <c r="G105" s="48"/>
      <c r="H105" s="48"/>
      <c r="I105" s="48"/>
      <c r="J105" s="48"/>
      <c r="K105" s="49"/>
      <c r="L105" s="47"/>
      <c r="M105" s="47"/>
      <c r="N105" s="47"/>
    </row>
    <row r="106" spans="1:14" ht="15.75">
      <c r="A106" s="247" t="s">
        <v>242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49"/>
      <c r="L106" s="47"/>
      <c r="M106" s="47"/>
      <c r="N106" s="47"/>
    </row>
    <row r="107" spans="1:14">
      <c r="A107" s="97"/>
      <c r="B107" s="97"/>
      <c r="C107" s="97"/>
      <c r="D107" s="97"/>
      <c r="E107" s="97"/>
      <c r="F107" s="97"/>
      <c r="G107" s="48"/>
      <c r="H107" s="48"/>
      <c r="I107" s="48"/>
      <c r="J107" s="48"/>
      <c r="K107" s="49"/>
      <c r="L107" s="47"/>
      <c r="M107" s="47"/>
      <c r="N107" s="47"/>
    </row>
    <row r="108" spans="1:14">
      <c r="A108" s="118" t="s">
        <v>135</v>
      </c>
      <c r="B108" s="237" t="s">
        <v>219</v>
      </c>
      <c r="C108" s="238"/>
      <c r="D108" s="238"/>
      <c r="E108" s="238"/>
      <c r="F108" s="238"/>
      <c r="G108" s="239"/>
      <c r="H108" s="118" t="s">
        <v>171</v>
      </c>
      <c r="I108" s="118" t="s">
        <v>243</v>
      </c>
      <c r="J108" s="59" t="s">
        <v>224</v>
      </c>
      <c r="K108" s="49"/>
      <c r="L108" s="47"/>
      <c r="M108" s="47"/>
      <c r="N108" s="47"/>
    </row>
    <row r="109" spans="1:14">
      <c r="A109" s="122" t="s">
        <v>142</v>
      </c>
      <c r="B109" s="122"/>
      <c r="C109" s="123"/>
      <c r="D109" s="123"/>
      <c r="E109" s="123"/>
      <c r="F109" s="123"/>
      <c r="G109" s="123"/>
      <c r="H109" s="122"/>
      <c r="I109" s="122" t="s">
        <v>244</v>
      </c>
      <c r="J109" s="61" t="s">
        <v>245</v>
      </c>
      <c r="K109" s="49"/>
      <c r="L109" s="47"/>
      <c r="M109" s="47"/>
      <c r="N109" s="47"/>
    </row>
    <row r="110" spans="1:14">
      <c r="A110" s="122"/>
      <c r="B110" s="122"/>
      <c r="C110" s="123"/>
      <c r="D110" s="123"/>
      <c r="E110" s="123"/>
      <c r="F110" s="123"/>
      <c r="G110" s="123"/>
      <c r="H110" s="122"/>
      <c r="I110" s="122" t="s">
        <v>246</v>
      </c>
      <c r="J110" s="61" t="s">
        <v>179</v>
      </c>
      <c r="K110" s="49"/>
      <c r="L110" s="47"/>
      <c r="M110" s="47"/>
      <c r="N110" s="47"/>
    </row>
    <row r="111" spans="1:14">
      <c r="A111" s="114">
        <v>1</v>
      </c>
      <c r="B111" s="234">
        <v>2</v>
      </c>
      <c r="C111" s="235"/>
      <c r="D111" s="235"/>
      <c r="E111" s="235"/>
      <c r="F111" s="235"/>
      <c r="G111" s="236"/>
      <c r="H111" s="114">
        <v>3</v>
      </c>
      <c r="I111" s="114">
        <v>4</v>
      </c>
      <c r="J111" s="63">
        <v>5</v>
      </c>
      <c r="K111" s="49"/>
      <c r="L111" s="47"/>
      <c r="M111" s="47"/>
      <c r="N111" s="47"/>
    </row>
    <row r="112" spans="1:14">
      <c r="A112" s="114"/>
      <c r="B112" s="98"/>
      <c r="C112" s="100"/>
      <c r="D112" s="100"/>
      <c r="E112" s="100"/>
      <c r="F112" s="100"/>
      <c r="G112" s="100"/>
      <c r="H112" s="98"/>
      <c r="I112" s="98"/>
      <c r="J112" s="102"/>
      <c r="K112" s="49"/>
      <c r="L112" s="47"/>
      <c r="M112" s="47"/>
      <c r="N112" s="47"/>
    </row>
    <row r="113" spans="1:14">
      <c r="A113" s="114"/>
      <c r="B113" s="98"/>
      <c r="C113" s="100"/>
      <c r="D113" s="100"/>
      <c r="E113" s="100"/>
      <c r="F113" s="100"/>
      <c r="G113" s="100"/>
      <c r="H113" s="98"/>
      <c r="I113" s="98"/>
      <c r="J113" s="102"/>
      <c r="K113" s="49"/>
      <c r="L113" s="47"/>
      <c r="M113" s="47"/>
      <c r="N113" s="47"/>
    </row>
    <row r="114" spans="1:14">
      <c r="A114" s="114"/>
      <c r="B114" s="101" t="s">
        <v>166</v>
      </c>
      <c r="C114" s="103"/>
      <c r="D114" s="103"/>
      <c r="E114" s="103"/>
      <c r="F114" s="103"/>
      <c r="G114" s="103"/>
      <c r="H114" s="114" t="s">
        <v>167</v>
      </c>
      <c r="I114" s="114" t="s">
        <v>167</v>
      </c>
      <c r="J114" s="75" t="s">
        <v>167</v>
      </c>
      <c r="K114" s="49"/>
      <c r="L114" s="47"/>
      <c r="M114" s="47"/>
      <c r="N114" s="47"/>
    </row>
    <row r="115" spans="1:14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 ht="15.75">
      <c r="A116" s="247" t="s">
        <v>247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49"/>
      <c r="L116" s="47"/>
      <c r="M116" s="47"/>
      <c r="N116" s="47"/>
    </row>
    <row r="117" spans="1:14">
      <c r="A117" s="91"/>
      <c r="B117" s="91"/>
      <c r="C117" s="91"/>
      <c r="D117" s="91"/>
      <c r="E117" s="91"/>
      <c r="F117" s="48"/>
      <c r="G117" s="48"/>
      <c r="H117" s="48"/>
      <c r="I117" s="48"/>
      <c r="J117" s="48"/>
      <c r="K117" s="49"/>
      <c r="L117" s="47"/>
      <c r="M117" s="47"/>
      <c r="N117" s="47"/>
    </row>
    <row r="118" spans="1:14">
      <c r="A118" s="118" t="s">
        <v>135</v>
      </c>
      <c r="B118" s="237" t="s">
        <v>169</v>
      </c>
      <c r="C118" s="238"/>
      <c r="D118" s="238"/>
      <c r="E118" s="238"/>
      <c r="F118" s="238"/>
      <c r="G118" s="239"/>
      <c r="H118" s="118" t="s">
        <v>248</v>
      </c>
      <c r="I118" s="118" t="s">
        <v>171</v>
      </c>
      <c r="J118" s="59" t="s">
        <v>224</v>
      </c>
      <c r="K118" s="49"/>
      <c r="L118" s="47"/>
      <c r="M118" s="47"/>
      <c r="N118" s="47"/>
    </row>
    <row r="119" spans="1:14">
      <c r="A119" s="122" t="s">
        <v>142</v>
      </c>
      <c r="B119" s="122"/>
      <c r="C119" s="123"/>
      <c r="D119" s="123"/>
      <c r="E119" s="123"/>
      <c r="F119" s="123"/>
      <c r="G119" s="123"/>
      <c r="H119" s="122"/>
      <c r="I119" s="122" t="s">
        <v>249</v>
      </c>
      <c r="J119" s="61" t="s">
        <v>250</v>
      </c>
      <c r="K119" s="49"/>
      <c r="L119" s="47"/>
      <c r="M119" s="47"/>
      <c r="N119" s="47"/>
    </row>
    <row r="120" spans="1:14">
      <c r="A120" s="122"/>
      <c r="B120" s="122"/>
      <c r="C120" s="123"/>
      <c r="D120" s="123"/>
      <c r="E120" s="123"/>
      <c r="F120" s="123"/>
      <c r="G120" s="123"/>
      <c r="H120" s="122"/>
      <c r="I120" s="122" t="s">
        <v>251</v>
      </c>
      <c r="J120" s="61" t="s">
        <v>179</v>
      </c>
      <c r="K120" s="49"/>
      <c r="L120" s="47"/>
      <c r="M120" s="47"/>
      <c r="N120" s="47"/>
    </row>
    <row r="121" spans="1:14">
      <c r="A121" s="114">
        <v>1</v>
      </c>
      <c r="B121" s="234">
        <v>2</v>
      </c>
      <c r="C121" s="235"/>
      <c r="D121" s="235"/>
      <c r="E121" s="235"/>
      <c r="F121" s="235"/>
      <c r="G121" s="236"/>
      <c r="H121" s="114">
        <v>3</v>
      </c>
      <c r="I121" s="114">
        <v>4</v>
      </c>
      <c r="J121" s="63">
        <v>5</v>
      </c>
      <c r="K121" s="49"/>
      <c r="L121" s="47"/>
      <c r="M121" s="47"/>
      <c r="N121" s="47"/>
    </row>
    <row r="122" spans="1:14">
      <c r="A122" s="114">
        <v>1</v>
      </c>
      <c r="B122" s="98"/>
      <c r="C122" s="100"/>
      <c r="D122" s="100"/>
      <c r="E122" s="100"/>
      <c r="F122" s="100"/>
      <c r="G122" s="100"/>
      <c r="H122" s="98"/>
      <c r="I122" s="108"/>
      <c r="J122" s="76"/>
      <c r="K122" s="49"/>
      <c r="L122" s="47"/>
      <c r="M122" s="47"/>
      <c r="N122" s="47"/>
    </row>
    <row r="123" spans="1:14">
      <c r="A123" s="114"/>
      <c r="B123" s="98"/>
      <c r="C123" s="100"/>
      <c r="D123" s="100"/>
      <c r="E123" s="100"/>
      <c r="F123" s="100"/>
      <c r="G123" s="100"/>
      <c r="H123" s="98"/>
      <c r="I123" s="98"/>
      <c r="J123" s="76"/>
      <c r="K123" s="49"/>
      <c r="L123" s="47"/>
      <c r="M123" s="47"/>
      <c r="N123" s="47"/>
    </row>
    <row r="124" spans="1:14">
      <c r="A124" s="114"/>
      <c r="B124" s="101" t="s">
        <v>166</v>
      </c>
      <c r="C124" s="103"/>
      <c r="D124" s="103"/>
      <c r="E124" s="103"/>
      <c r="F124" s="103"/>
      <c r="G124" s="103"/>
      <c r="H124" s="114" t="s">
        <v>167</v>
      </c>
      <c r="I124" s="114" t="s">
        <v>167</v>
      </c>
      <c r="J124" s="76">
        <f>+J122</f>
        <v>0</v>
      </c>
      <c r="K124" s="49"/>
      <c r="L124" s="47"/>
      <c r="M124" s="47"/>
      <c r="N124" s="47"/>
    </row>
    <row r="125" spans="1:14" ht="15.75">
      <c r="A125" s="99"/>
      <c r="B125" s="99"/>
      <c r="C125" s="99"/>
      <c r="D125" s="99"/>
      <c r="E125" s="99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 ht="15.75">
      <c r="A126" s="247" t="s">
        <v>252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49"/>
      <c r="L126" s="47"/>
      <c r="M126" s="47"/>
      <c r="N126" s="47"/>
    </row>
    <row r="127" spans="1:14">
      <c r="A127" s="91"/>
      <c r="B127" s="91"/>
      <c r="C127" s="91"/>
      <c r="D127" s="91"/>
      <c r="E127" s="91"/>
      <c r="F127" s="48"/>
      <c r="G127" s="48"/>
      <c r="H127" s="48"/>
      <c r="I127" s="48"/>
      <c r="J127" s="48"/>
      <c r="K127" s="49"/>
      <c r="L127" s="47"/>
      <c r="M127" s="47"/>
      <c r="N127" s="47"/>
    </row>
    <row r="128" spans="1:14">
      <c r="A128" s="118" t="s">
        <v>135</v>
      </c>
      <c r="B128" s="237" t="s">
        <v>169</v>
      </c>
      <c r="C128" s="238"/>
      <c r="D128" s="238"/>
      <c r="E128" s="238"/>
      <c r="F128" s="238"/>
      <c r="G128" s="238"/>
      <c r="H128" s="239"/>
      <c r="I128" s="118" t="s">
        <v>171</v>
      </c>
      <c r="J128" s="59" t="s">
        <v>224</v>
      </c>
      <c r="K128" s="49"/>
      <c r="L128" s="47"/>
      <c r="M128" s="47"/>
      <c r="N128" s="47"/>
    </row>
    <row r="129" spans="1:14">
      <c r="A129" s="122" t="s">
        <v>142</v>
      </c>
      <c r="B129" s="122"/>
      <c r="C129" s="123"/>
      <c r="D129" s="123"/>
      <c r="E129" s="123"/>
      <c r="F129" s="123"/>
      <c r="G129" s="123"/>
      <c r="H129" s="109"/>
      <c r="I129" s="122" t="s">
        <v>253</v>
      </c>
      <c r="J129" s="61" t="s">
        <v>254</v>
      </c>
      <c r="K129" s="49"/>
      <c r="L129" s="47"/>
      <c r="M129" s="47"/>
      <c r="N129" s="47"/>
    </row>
    <row r="130" spans="1:14">
      <c r="A130" s="122"/>
      <c r="B130" s="122"/>
      <c r="C130" s="123"/>
      <c r="D130" s="123"/>
      <c r="E130" s="123"/>
      <c r="F130" s="123"/>
      <c r="G130" s="123"/>
      <c r="H130" s="110"/>
      <c r="I130" s="122"/>
      <c r="J130" s="61"/>
      <c r="K130" s="49"/>
      <c r="L130" s="47"/>
      <c r="M130" s="47"/>
      <c r="N130" s="47"/>
    </row>
    <row r="131" spans="1:14">
      <c r="A131" s="114">
        <v>1</v>
      </c>
      <c r="B131" s="234">
        <v>2</v>
      </c>
      <c r="C131" s="235"/>
      <c r="D131" s="235"/>
      <c r="E131" s="235"/>
      <c r="F131" s="235"/>
      <c r="G131" s="235"/>
      <c r="H131" s="236"/>
      <c r="I131" s="114">
        <v>3</v>
      </c>
      <c r="J131" s="63">
        <v>4</v>
      </c>
      <c r="K131" s="49"/>
      <c r="L131" s="47"/>
      <c r="M131" s="47"/>
      <c r="N131" s="47"/>
    </row>
    <row r="132" spans="1:14">
      <c r="A132" s="114">
        <v>1</v>
      </c>
      <c r="B132" s="101" t="s">
        <v>398</v>
      </c>
      <c r="C132" s="103"/>
      <c r="D132" s="103"/>
      <c r="E132" s="103"/>
      <c r="F132" s="103"/>
      <c r="G132" s="103"/>
      <c r="H132" s="103"/>
      <c r="I132" s="108"/>
      <c r="J132" s="76">
        <v>18200</v>
      </c>
      <c r="K132" s="49"/>
      <c r="L132" s="47"/>
      <c r="M132" s="47"/>
      <c r="N132" s="47"/>
    </row>
    <row r="133" spans="1:14">
      <c r="A133" s="182"/>
      <c r="B133" s="101" t="s">
        <v>399</v>
      </c>
      <c r="C133" s="103"/>
      <c r="D133" s="103"/>
      <c r="E133" s="103"/>
      <c r="F133" s="103"/>
      <c r="G133" s="103"/>
      <c r="H133" s="103"/>
      <c r="I133" s="108"/>
      <c r="J133" s="76">
        <v>6900</v>
      </c>
      <c r="K133" s="49"/>
      <c r="L133" s="47"/>
      <c r="M133" s="47"/>
      <c r="N133" s="47"/>
    </row>
    <row r="134" spans="1:14">
      <c r="A134" s="114"/>
      <c r="B134" s="101" t="s">
        <v>166</v>
      </c>
      <c r="C134" s="103"/>
      <c r="D134" s="103"/>
      <c r="E134" s="103"/>
      <c r="F134" s="103"/>
      <c r="G134" s="103"/>
      <c r="H134" s="103"/>
      <c r="I134" s="114" t="s">
        <v>167</v>
      </c>
      <c r="J134" s="111">
        <f>J132+J133</f>
        <v>25100</v>
      </c>
      <c r="K134" s="7">
        <v>18200</v>
      </c>
      <c r="L134" s="47"/>
      <c r="M134" s="47"/>
      <c r="N134" s="47"/>
    </row>
    <row r="135" spans="1:14" ht="15.75">
      <c r="A135" s="99"/>
      <c r="B135" s="99"/>
      <c r="C135" s="99"/>
      <c r="D135" s="99"/>
      <c r="E135" s="99"/>
      <c r="F135" s="51"/>
      <c r="G135" s="51"/>
      <c r="H135" s="51"/>
      <c r="I135" s="51"/>
      <c r="J135" s="51"/>
      <c r="K135" s="49">
        <v>6900</v>
      </c>
      <c r="L135" s="47"/>
      <c r="M135" s="47"/>
      <c r="N135" s="47"/>
    </row>
    <row r="136" spans="1:14" ht="15.75">
      <c r="A136" s="247" t="s">
        <v>255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49"/>
      <c r="L136" s="47"/>
      <c r="M136" s="47"/>
      <c r="N136" s="47"/>
    </row>
    <row r="137" spans="1:14" ht="15.75">
      <c r="A137" s="91"/>
      <c r="B137" s="91"/>
      <c r="C137" s="91"/>
      <c r="D137" s="91"/>
      <c r="E137" s="91"/>
      <c r="F137" s="51"/>
      <c r="G137" s="51"/>
      <c r="H137" s="51"/>
      <c r="I137" s="51"/>
      <c r="J137" s="51"/>
      <c r="K137" s="49"/>
      <c r="L137" s="47"/>
      <c r="M137" s="47"/>
      <c r="N137" s="47"/>
    </row>
    <row r="138" spans="1:14">
      <c r="A138" s="118" t="s">
        <v>135</v>
      </c>
      <c r="B138" s="237" t="s">
        <v>169</v>
      </c>
      <c r="C138" s="238"/>
      <c r="D138" s="238"/>
      <c r="E138" s="238"/>
      <c r="F138" s="238"/>
      <c r="G138" s="239"/>
      <c r="H138" s="118" t="s">
        <v>171</v>
      </c>
      <c r="I138" s="118" t="s">
        <v>256</v>
      </c>
      <c r="J138" s="118" t="s">
        <v>172</v>
      </c>
      <c r="K138" s="49"/>
      <c r="L138" s="47"/>
      <c r="M138" s="47"/>
      <c r="N138" s="47"/>
    </row>
    <row r="139" spans="1:14">
      <c r="A139" s="122" t="s">
        <v>142</v>
      </c>
      <c r="B139" s="122"/>
      <c r="C139" s="123"/>
      <c r="D139" s="123"/>
      <c r="E139" s="123"/>
      <c r="F139" s="123"/>
      <c r="G139" s="123"/>
      <c r="H139" s="122"/>
      <c r="I139" s="122" t="s">
        <v>257</v>
      </c>
      <c r="J139" s="122" t="s">
        <v>220</v>
      </c>
      <c r="K139" s="49"/>
      <c r="L139" s="47"/>
      <c r="M139" s="47"/>
      <c r="N139" s="47"/>
    </row>
    <row r="140" spans="1:14">
      <c r="A140" s="122"/>
      <c r="B140" s="122"/>
      <c r="C140" s="123"/>
      <c r="D140" s="123"/>
      <c r="E140" s="123"/>
      <c r="F140" s="123"/>
      <c r="G140" s="123"/>
      <c r="H140" s="122"/>
      <c r="I140" s="122" t="s">
        <v>179</v>
      </c>
      <c r="J140" s="122"/>
      <c r="K140" s="49"/>
      <c r="L140" s="47"/>
      <c r="M140" s="47"/>
      <c r="N140" s="47"/>
    </row>
    <row r="141" spans="1:14">
      <c r="A141" s="114">
        <v>1</v>
      </c>
      <c r="B141" s="234">
        <v>2</v>
      </c>
      <c r="C141" s="235"/>
      <c r="D141" s="235"/>
      <c r="E141" s="235"/>
      <c r="F141" s="235"/>
      <c r="G141" s="236"/>
      <c r="H141" s="114">
        <v>3</v>
      </c>
      <c r="I141" s="114">
        <v>4</v>
      </c>
      <c r="J141" s="114">
        <v>5</v>
      </c>
      <c r="K141" s="49"/>
      <c r="L141" s="47"/>
      <c r="M141" s="47"/>
      <c r="N141" s="47"/>
    </row>
    <row r="142" spans="1:14">
      <c r="A142" s="182"/>
      <c r="B142" s="129" t="s">
        <v>400</v>
      </c>
      <c r="C142" s="80"/>
      <c r="D142" s="80"/>
      <c r="E142" s="80"/>
      <c r="F142" s="80"/>
      <c r="G142" s="80"/>
      <c r="H142" s="69"/>
      <c r="I142" s="69"/>
      <c r="J142" s="69">
        <v>80000</v>
      </c>
      <c r="K142" s="49">
        <v>80000</v>
      </c>
      <c r="L142" s="47"/>
      <c r="M142" s="47"/>
      <c r="N142" s="47"/>
    </row>
    <row r="143" spans="1:14">
      <c r="A143" s="114"/>
      <c r="B143" s="129" t="s">
        <v>393</v>
      </c>
      <c r="C143" s="80"/>
      <c r="D143" s="80"/>
      <c r="E143" s="80"/>
      <c r="F143" s="80"/>
      <c r="G143" s="80"/>
      <c r="H143" s="69"/>
      <c r="I143" s="66"/>
      <c r="J143" s="66">
        <v>332900</v>
      </c>
      <c r="K143" s="49"/>
      <c r="L143" s="47"/>
      <c r="M143" s="47"/>
      <c r="N143" s="47"/>
    </row>
    <row r="144" spans="1:14" ht="15.75">
      <c r="A144" s="114"/>
      <c r="B144" s="101" t="s">
        <v>166</v>
      </c>
      <c r="C144" s="103"/>
      <c r="D144" s="103"/>
      <c r="E144" s="103"/>
      <c r="F144" s="103"/>
      <c r="G144" s="103"/>
      <c r="H144" s="114" t="s">
        <v>167</v>
      </c>
      <c r="I144" s="114" t="s">
        <v>167</v>
      </c>
      <c r="J144" s="76">
        <f>J143</f>
        <v>332900</v>
      </c>
      <c r="K144" s="49">
        <v>332900</v>
      </c>
      <c r="L144" s="51"/>
      <c r="M144" s="47"/>
      <c r="N144" s="47"/>
    </row>
    <row r="146" spans="11:11">
      <c r="K146" s="7">
        <f>SUM(K1:K144)</f>
        <v>789390</v>
      </c>
    </row>
  </sheetData>
  <mergeCells count="55">
    <mergeCell ref="B141:G141"/>
    <mergeCell ref="A106:J106"/>
    <mergeCell ref="B108:G108"/>
    <mergeCell ref="B111:G111"/>
    <mergeCell ref="A116:J116"/>
    <mergeCell ref="B118:G118"/>
    <mergeCell ref="B121:G121"/>
    <mergeCell ref="A126:J126"/>
    <mergeCell ref="B128:H128"/>
    <mergeCell ref="B131:H131"/>
    <mergeCell ref="A136:J136"/>
    <mergeCell ref="B138:G138"/>
    <mergeCell ref="B100:E100"/>
    <mergeCell ref="F100:G100"/>
    <mergeCell ref="B101:E101"/>
    <mergeCell ref="F101:G101"/>
    <mergeCell ref="B102:E102"/>
    <mergeCell ref="F102:G102"/>
    <mergeCell ref="B99:E99"/>
    <mergeCell ref="F99:G99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B92:G92"/>
    <mergeCell ref="A97:J97"/>
    <mergeCell ref="A77:J77"/>
    <mergeCell ref="B38:F38"/>
    <mergeCell ref="B42:F42"/>
    <mergeCell ref="B43:F43"/>
    <mergeCell ref="B44:F44"/>
    <mergeCell ref="B45:F45"/>
    <mergeCell ref="A47:J47"/>
    <mergeCell ref="A48:J48"/>
    <mergeCell ref="A49:J49"/>
    <mergeCell ref="B51:H51"/>
    <mergeCell ref="B55:H55"/>
    <mergeCell ref="A71:J71"/>
    <mergeCell ref="A36:J36"/>
    <mergeCell ref="A1:J1"/>
    <mergeCell ref="A3:J3"/>
    <mergeCell ref="A9:J9"/>
    <mergeCell ref="D11:G11"/>
    <mergeCell ref="E12:G12"/>
    <mergeCell ref="A25:J25"/>
    <mergeCell ref="B27:F27"/>
    <mergeCell ref="B31:F31"/>
    <mergeCell ref="B32:F32"/>
    <mergeCell ref="B33:F33"/>
    <mergeCell ref="B34:F34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1"/>
  <sheetViews>
    <sheetView view="pageBreakPreview" topLeftCell="B157" zoomScaleSheetLayoutView="100" workbookViewId="0">
      <selection activeCell="K179" sqref="K179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3.140625" bestFit="1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301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58" t="s">
        <v>135</v>
      </c>
      <c r="B11" s="58" t="s">
        <v>136</v>
      </c>
      <c r="C11" s="58" t="s">
        <v>137</v>
      </c>
      <c r="D11" s="234" t="s">
        <v>138</v>
      </c>
      <c r="E11" s="235"/>
      <c r="F11" s="235"/>
      <c r="G11" s="236"/>
      <c r="H11" s="58" t="s">
        <v>139</v>
      </c>
      <c r="I11" s="58" t="s">
        <v>140</v>
      </c>
      <c r="J11" s="59" t="s">
        <v>141</v>
      </c>
      <c r="K11" s="49"/>
      <c r="L11" s="47"/>
      <c r="M11" s="47"/>
      <c r="N11" s="47"/>
    </row>
    <row r="12" spans="1:14">
      <c r="A12" s="60" t="s">
        <v>142</v>
      </c>
      <c r="B12" s="60" t="s">
        <v>143</v>
      </c>
      <c r="C12" s="60" t="s">
        <v>144</v>
      </c>
      <c r="D12" s="58" t="s">
        <v>145</v>
      </c>
      <c r="E12" s="234" t="s">
        <v>29</v>
      </c>
      <c r="F12" s="235"/>
      <c r="G12" s="236"/>
      <c r="H12" s="60" t="s">
        <v>146</v>
      </c>
      <c r="I12" s="60" t="s">
        <v>147</v>
      </c>
      <c r="J12" s="61" t="s">
        <v>148</v>
      </c>
      <c r="K12" s="49"/>
      <c r="L12" s="47"/>
      <c r="M12" s="47"/>
      <c r="N12" s="47"/>
    </row>
    <row r="13" spans="1:14">
      <c r="A13" s="60"/>
      <c r="B13" s="60" t="s">
        <v>149</v>
      </c>
      <c r="C13" s="60" t="s">
        <v>150</v>
      </c>
      <c r="D13" s="60"/>
      <c r="E13" s="58" t="s">
        <v>151</v>
      </c>
      <c r="F13" s="58" t="s">
        <v>152</v>
      </c>
      <c r="G13" s="58" t="s">
        <v>152</v>
      </c>
      <c r="H13" s="60" t="s">
        <v>153</v>
      </c>
      <c r="I13" s="60"/>
      <c r="J13" s="61" t="s">
        <v>154</v>
      </c>
      <c r="K13" s="49"/>
      <c r="L13" s="47"/>
      <c r="M13" s="47"/>
      <c r="N13" s="47"/>
    </row>
    <row r="14" spans="1:14">
      <c r="A14" s="60"/>
      <c r="B14" s="60"/>
      <c r="C14" s="60"/>
      <c r="D14" s="60"/>
      <c r="E14" s="60" t="s">
        <v>153</v>
      </c>
      <c r="F14" s="60" t="s">
        <v>155</v>
      </c>
      <c r="G14" s="60" t="s">
        <v>156</v>
      </c>
      <c r="H14" s="60" t="s">
        <v>157</v>
      </c>
      <c r="I14" s="60"/>
      <c r="J14" s="61" t="s">
        <v>158</v>
      </c>
      <c r="K14" s="49"/>
      <c r="L14" s="47"/>
      <c r="M14" s="47"/>
      <c r="N14" s="47"/>
    </row>
    <row r="15" spans="1:14">
      <c r="A15" s="60"/>
      <c r="B15" s="60"/>
      <c r="C15" s="60"/>
      <c r="D15" s="60"/>
      <c r="E15" s="60" t="s">
        <v>159</v>
      </c>
      <c r="F15" s="60" t="s">
        <v>160</v>
      </c>
      <c r="G15" s="60" t="s">
        <v>160</v>
      </c>
      <c r="H15" s="60"/>
      <c r="I15" s="60"/>
      <c r="J15" s="61" t="s">
        <v>161</v>
      </c>
      <c r="K15" s="49"/>
      <c r="L15" s="47"/>
      <c r="M15" s="47"/>
      <c r="N15" s="47"/>
    </row>
    <row r="16" spans="1:14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3">
        <v>10</v>
      </c>
      <c r="K16" s="49"/>
      <c r="L16" s="47"/>
      <c r="M16" s="47"/>
      <c r="N16" s="47"/>
    </row>
    <row r="17" spans="1:14" ht="38.25">
      <c r="A17" s="243">
        <v>1</v>
      </c>
      <c r="B17" s="64" t="s">
        <v>265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>
      <c r="A18" s="244"/>
      <c r="B18" s="64" t="s">
        <v>266</v>
      </c>
      <c r="C18" s="65">
        <v>1</v>
      </c>
      <c r="D18" s="66">
        <f>SUM(E18:G18)</f>
        <v>56768</v>
      </c>
      <c r="E18" s="66">
        <v>55968</v>
      </c>
      <c r="F18" s="66"/>
      <c r="G18" s="66">
        <v>800</v>
      </c>
      <c r="H18" s="66"/>
      <c r="I18" s="144">
        <v>2.5</v>
      </c>
      <c r="J18" s="66">
        <f>C18*D18*(1+H18/100)*I18*12</f>
        <v>1703040</v>
      </c>
      <c r="K18" s="49"/>
      <c r="L18" s="47"/>
      <c r="M18" s="47"/>
      <c r="N18" s="47"/>
    </row>
    <row r="19" spans="1:14" ht="25.5">
      <c r="A19" s="244"/>
      <c r="B19" s="64" t="s">
        <v>267</v>
      </c>
      <c r="C19" s="65">
        <v>3</v>
      </c>
      <c r="D19" s="66">
        <f>SUM(E19:G19)</f>
        <v>39178</v>
      </c>
      <c r="E19" s="66">
        <v>39178</v>
      </c>
      <c r="F19" s="66"/>
      <c r="G19" s="66"/>
      <c r="H19" s="66"/>
      <c r="I19" s="144">
        <v>2.5</v>
      </c>
      <c r="J19" s="66">
        <f t="shared" ref="J19:J30" si="0">C19*D19*(1+H19/100)*I19*12</f>
        <v>3526020</v>
      </c>
      <c r="K19" s="49"/>
      <c r="L19" s="47"/>
      <c r="M19" s="47"/>
      <c r="N19" s="47"/>
    </row>
    <row r="20" spans="1:14" ht="38.25">
      <c r="A20" s="244"/>
      <c r="B20" s="64" t="s">
        <v>268</v>
      </c>
      <c r="C20" s="65">
        <v>1</v>
      </c>
      <c r="D20" s="66">
        <f>SUM(E20:G20)</f>
        <v>39178</v>
      </c>
      <c r="E20" s="66">
        <v>39178</v>
      </c>
      <c r="F20" s="66"/>
      <c r="G20" s="66"/>
      <c r="H20" s="66"/>
      <c r="I20" s="144">
        <v>2.5</v>
      </c>
      <c r="J20" s="66">
        <f t="shared" si="0"/>
        <v>1175340</v>
      </c>
      <c r="K20" s="49"/>
      <c r="L20" s="47"/>
      <c r="M20" s="47"/>
      <c r="N20" s="47"/>
    </row>
    <row r="21" spans="1:14" ht="25.5">
      <c r="A21" s="244"/>
      <c r="B21" s="64" t="s">
        <v>269</v>
      </c>
      <c r="C21" s="65">
        <v>1</v>
      </c>
      <c r="D21" s="66">
        <f>SUM(E21:G21)</f>
        <v>39178</v>
      </c>
      <c r="E21" s="66">
        <v>39178</v>
      </c>
      <c r="F21" s="66"/>
      <c r="G21" s="66"/>
      <c r="H21" s="66"/>
      <c r="I21" s="144">
        <v>2.5</v>
      </c>
      <c r="J21" s="66">
        <f t="shared" si="0"/>
        <v>1175340</v>
      </c>
      <c r="K21" s="49"/>
      <c r="L21" s="47"/>
      <c r="M21" s="47"/>
      <c r="N21" s="47"/>
    </row>
    <row r="22" spans="1:14">
      <c r="A22" s="245"/>
      <c r="B22" s="64" t="s">
        <v>270</v>
      </c>
      <c r="C22" s="65">
        <v>1</v>
      </c>
      <c r="D22" s="66">
        <f>SUM(E22:G22)</f>
        <v>39178</v>
      </c>
      <c r="E22" s="66">
        <v>39178</v>
      </c>
      <c r="F22" s="66"/>
      <c r="G22" s="66"/>
      <c r="H22" s="66"/>
      <c r="I22" s="144">
        <v>2.5</v>
      </c>
      <c r="J22" s="66">
        <f t="shared" si="0"/>
        <v>1175340</v>
      </c>
      <c r="K22" s="49"/>
      <c r="L22" s="47"/>
      <c r="M22" s="47"/>
      <c r="N22" s="47"/>
    </row>
    <row r="23" spans="1:14" ht="25.5">
      <c r="A23" s="243">
        <v>2</v>
      </c>
      <c r="B23" s="64" t="s">
        <v>271</v>
      </c>
      <c r="C23" s="65"/>
      <c r="D23" s="66"/>
      <c r="E23" s="66"/>
      <c r="F23" s="66"/>
      <c r="G23" s="66"/>
      <c r="H23" s="66"/>
      <c r="I23" s="65"/>
      <c r="J23" s="66"/>
      <c r="K23" s="49"/>
      <c r="L23" s="49"/>
      <c r="M23" s="47"/>
      <c r="N23" s="47"/>
    </row>
    <row r="24" spans="1:14" ht="25.5">
      <c r="A24" s="244"/>
      <c r="B24" s="64" t="s">
        <v>272</v>
      </c>
      <c r="C24" s="65">
        <v>2</v>
      </c>
      <c r="D24" s="66">
        <f t="shared" ref="D24:D30" si="1">SUM(E24:G24)</f>
        <v>12751</v>
      </c>
      <c r="E24" s="66">
        <v>12751</v>
      </c>
      <c r="F24" s="66"/>
      <c r="G24" s="66"/>
      <c r="H24" s="66"/>
      <c r="I24" s="144">
        <v>2.5</v>
      </c>
      <c r="J24" s="66">
        <f t="shared" si="0"/>
        <v>765060</v>
      </c>
      <c r="K24" s="49"/>
      <c r="L24" s="49"/>
      <c r="M24" s="47"/>
      <c r="N24" s="47"/>
    </row>
    <row r="25" spans="1:14">
      <c r="A25" s="244"/>
      <c r="B25" s="64" t="s">
        <v>273</v>
      </c>
      <c r="C25" s="65">
        <v>2</v>
      </c>
      <c r="D25" s="66">
        <f>SUM(E25:G25)</f>
        <v>14370.5</v>
      </c>
      <c r="E25" s="66">
        <v>13898</v>
      </c>
      <c r="F25" s="66"/>
      <c r="G25" s="66">
        <v>472.5</v>
      </c>
      <c r="H25" s="66"/>
      <c r="I25" s="144">
        <v>2.5</v>
      </c>
      <c r="J25" s="66">
        <f>C25*D25*(1+H25/100)*I25*12</f>
        <v>862230</v>
      </c>
      <c r="K25" s="49"/>
      <c r="L25" s="49"/>
      <c r="M25" s="47"/>
      <c r="N25" s="47"/>
    </row>
    <row r="26" spans="1:14">
      <c r="A26" s="244"/>
      <c r="B26" s="64" t="s">
        <v>274</v>
      </c>
      <c r="C26" s="65">
        <v>2</v>
      </c>
      <c r="D26" s="66">
        <f t="shared" si="1"/>
        <v>13223.5</v>
      </c>
      <c r="E26" s="66">
        <v>12751</v>
      </c>
      <c r="F26" s="66"/>
      <c r="G26" s="66">
        <f>$G$25</f>
        <v>472.5</v>
      </c>
      <c r="H26" s="66"/>
      <c r="I26" s="144">
        <v>2.5</v>
      </c>
      <c r="J26" s="66">
        <f t="shared" si="0"/>
        <v>793410</v>
      </c>
      <c r="K26" s="49"/>
      <c r="L26" s="49"/>
      <c r="M26" s="47"/>
      <c r="N26" s="47"/>
    </row>
    <row r="27" spans="1:14">
      <c r="A27" s="244"/>
      <c r="B27" s="64" t="s">
        <v>275</v>
      </c>
      <c r="C27" s="65">
        <v>69.22</v>
      </c>
      <c r="D27" s="66">
        <f>SUM(E27:G27)</f>
        <v>15510.5</v>
      </c>
      <c r="E27" s="66">
        <v>15038</v>
      </c>
      <c r="F27" s="66"/>
      <c r="G27" s="66">
        <f>$G$25</f>
        <v>472.5</v>
      </c>
      <c r="H27" s="66">
        <v>29</v>
      </c>
      <c r="I27" s="144">
        <v>2.5</v>
      </c>
      <c r="J27" s="66">
        <f>C27*D27*(1+H27/100)*I27*12</f>
        <v>41549744.546999998</v>
      </c>
      <c r="K27" s="49"/>
      <c r="L27" s="49"/>
      <c r="M27" s="47"/>
      <c r="N27" s="47"/>
    </row>
    <row r="28" spans="1:14">
      <c r="A28" s="244"/>
      <c r="B28" s="64" t="s">
        <v>276</v>
      </c>
      <c r="C28" s="65">
        <v>1</v>
      </c>
      <c r="D28" s="66">
        <f t="shared" si="1"/>
        <v>15510.5</v>
      </c>
      <c r="E28" s="66">
        <v>15038</v>
      </c>
      <c r="F28" s="66"/>
      <c r="G28" s="66">
        <f>$G$25</f>
        <v>472.5</v>
      </c>
      <c r="H28" s="66"/>
      <c r="I28" s="144">
        <v>2.5</v>
      </c>
      <c r="J28" s="66">
        <f t="shared" si="0"/>
        <v>465315</v>
      </c>
      <c r="K28" s="49"/>
      <c r="L28" s="49"/>
      <c r="M28" s="47"/>
      <c r="N28" s="47"/>
    </row>
    <row r="29" spans="1:14">
      <c r="A29" s="244"/>
      <c r="B29" s="64" t="s">
        <v>277</v>
      </c>
      <c r="C29" s="65">
        <v>1</v>
      </c>
      <c r="D29" s="66">
        <f t="shared" si="1"/>
        <v>11278.5</v>
      </c>
      <c r="E29" s="66">
        <v>10806</v>
      </c>
      <c r="F29" s="66"/>
      <c r="G29" s="66">
        <f>$G$25</f>
        <v>472.5</v>
      </c>
      <c r="H29" s="66"/>
      <c r="I29" s="144">
        <v>2.5</v>
      </c>
      <c r="J29" s="66">
        <f t="shared" si="0"/>
        <v>338355</v>
      </c>
      <c r="K29" s="49"/>
      <c r="L29" s="49"/>
      <c r="M29" s="47"/>
      <c r="N29" s="47"/>
    </row>
    <row r="30" spans="1:14" ht="25.5">
      <c r="A30" s="245"/>
      <c r="B30" s="64" t="s">
        <v>278</v>
      </c>
      <c r="C30" s="65">
        <v>1</v>
      </c>
      <c r="D30" s="66">
        <f t="shared" si="1"/>
        <v>11278.5</v>
      </c>
      <c r="E30" s="66">
        <v>10806</v>
      </c>
      <c r="F30" s="66"/>
      <c r="G30" s="66">
        <f>$G$25</f>
        <v>472.5</v>
      </c>
      <c r="H30" s="66"/>
      <c r="I30" s="144">
        <v>2.5</v>
      </c>
      <c r="J30" s="66">
        <f t="shared" si="0"/>
        <v>338355</v>
      </c>
      <c r="K30" s="49"/>
      <c r="L30" s="49"/>
      <c r="M30" s="47"/>
      <c r="N30" s="47"/>
    </row>
    <row r="31" spans="1:14">
      <c r="A31" s="62">
        <v>3</v>
      </c>
      <c r="B31" s="64" t="s">
        <v>164</v>
      </c>
      <c r="C31" s="65"/>
      <c r="D31" s="66"/>
      <c r="E31" s="66"/>
      <c r="F31" s="66"/>
      <c r="G31" s="66"/>
      <c r="H31" s="66"/>
      <c r="I31" s="65"/>
      <c r="J31" s="66"/>
      <c r="K31" s="49"/>
      <c r="L31" s="47"/>
      <c r="M31" s="47"/>
      <c r="N31" s="47"/>
    </row>
    <row r="32" spans="1:14" ht="38.25">
      <c r="A32" s="246">
        <v>4</v>
      </c>
      <c r="B32" s="145" t="s">
        <v>279</v>
      </c>
      <c r="C32" s="65"/>
      <c r="D32" s="66"/>
      <c r="E32" s="66"/>
      <c r="F32" s="66"/>
      <c r="G32" s="66"/>
      <c r="H32" s="66"/>
      <c r="I32" s="65"/>
      <c r="J32" s="66"/>
      <c r="K32" s="49"/>
      <c r="L32" s="47"/>
      <c r="M32" s="47"/>
      <c r="N32" s="47"/>
    </row>
    <row r="33" spans="1:14">
      <c r="A33" s="246"/>
      <c r="B33" s="145" t="s">
        <v>280</v>
      </c>
      <c r="C33" s="65">
        <v>1</v>
      </c>
      <c r="D33" s="66">
        <f t="shared" ref="D33:D53" si="2">SUM(E33:G33)</f>
        <v>8934.5</v>
      </c>
      <c r="E33" s="66">
        <v>8462</v>
      </c>
      <c r="F33" s="66"/>
      <c r="G33" s="66">
        <f t="shared" ref="G33:G53" si="3">$G$25</f>
        <v>472.5</v>
      </c>
      <c r="H33" s="66"/>
      <c r="I33" s="144">
        <v>2.5</v>
      </c>
      <c r="J33" s="66">
        <f t="shared" ref="J33:J52" si="4">C33*D33*(1+H33/100)*I33*12</f>
        <v>268035</v>
      </c>
      <c r="K33" s="49"/>
      <c r="L33" s="47"/>
      <c r="M33" s="47"/>
      <c r="N33" s="47"/>
    </row>
    <row r="34" spans="1:14">
      <c r="A34" s="246"/>
      <c r="B34" s="145" t="s">
        <v>281</v>
      </c>
      <c r="C34" s="65">
        <v>1</v>
      </c>
      <c r="D34" s="66">
        <f t="shared" si="2"/>
        <v>8934.5</v>
      </c>
      <c r="E34" s="66">
        <v>8462</v>
      </c>
      <c r="F34" s="66"/>
      <c r="G34" s="66">
        <f t="shared" si="3"/>
        <v>472.5</v>
      </c>
      <c r="H34" s="66"/>
      <c r="I34" s="144">
        <v>2.5</v>
      </c>
      <c r="J34" s="66">
        <f t="shared" si="4"/>
        <v>268035</v>
      </c>
      <c r="K34" s="49"/>
      <c r="L34" s="47"/>
      <c r="M34" s="47"/>
      <c r="N34" s="47"/>
    </row>
    <row r="35" spans="1:14">
      <c r="A35" s="246"/>
      <c r="B35" s="145" t="s">
        <v>282</v>
      </c>
      <c r="C35" s="65">
        <v>1</v>
      </c>
      <c r="D35" s="66">
        <f t="shared" si="2"/>
        <v>10301.02</v>
      </c>
      <c r="E35" s="66">
        <v>8803</v>
      </c>
      <c r="F35" s="66">
        <v>1025.52</v>
      </c>
      <c r="G35" s="66">
        <f t="shared" si="3"/>
        <v>472.5</v>
      </c>
      <c r="H35" s="66"/>
      <c r="I35" s="144">
        <v>2.5</v>
      </c>
      <c r="J35" s="66">
        <f t="shared" si="4"/>
        <v>309030.60000000003</v>
      </c>
      <c r="K35" s="49"/>
      <c r="L35" s="47"/>
      <c r="M35" s="47"/>
      <c r="N35" s="47"/>
    </row>
    <row r="36" spans="1:14" ht="25.5">
      <c r="A36" s="246"/>
      <c r="B36" s="145" t="s">
        <v>283</v>
      </c>
      <c r="C36" s="65">
        <v>1</v>
      </c>
      <c r="D36" s="66">
        <f t="shared" si="2"/>
        <v>9802.5</v>
      </c>
      <c r="E36" s="66">
        <v>9330</v>
      </c>
      <c r="F36" s="66"/>
      <c r="G36" s="66">
        <f t="shared" si="3"/>
        <v>472.5</v>
      </c>
      <c r="H36" s="66"/>
      <c r="I36" s="144">
        <v>2.5</v>
      </c>
      <c r="J36" s="66">
        <f t="shared" si="4"/>
        <v>294075</v>
      </c>
      <c r="K36" s="49"/>
      <c r="L36" s="47"/>
      <c r="M36" s="47"/>
      <c r="N36" s="47"/>
    </row>
    <row r="37" spans="1:14" ht="25.5">
      <c r="A37" s="246"/>
      <c r="B37" s="145" t="s">
        <v>284</v>
      </c>
      <c r="C37" s="65">
        <v>1</v>
      </c>
      <c r="D37" s="66">
        <f t="shared" si="2"/>
        <v>9450.5</v>
      </c>
      <c r="E37" s="66">
        <v>8978</v>
      </c>
      <c r="F37" s="66"/>
      <c r="G37" s="66">
        <f t="shared" si="3"/>
        <v>472.5</v>
      </c>
      <c r="H37" s="66"/>
      <c r="I37" s="144">
        <v>2.5</v>
      </c>
      <c r="J37" s="66">
        <f t="shared" si="4"/>
        <v>283515</v>
      </c>
      <c r="K37" s="49"/>
      <c r="L37" s="47"/>
      <c r="M37" s="47"/>
      <c r="N37" s="47"/>
    </row>
    <row r="38" spans="1:14">
      <c r="A38" s="246"/>
      <c r="B38" s="145" t="s">
        <v>285</v>
      </c>
      <c r="C38" s="65">
        <v>3</v>
      </c>
      <c r="D38" s="66">
        <f t="shared" si="2"/>
        <v>10385.5</v>
      </c>
      <c r="E38" s="66">
        <v>9913</v>
      </c>
      <c r="F38" s="66"/>
      <c r="G38" s="66">
        <f t="shared" si="3"/>
        <v>472.5</v>
      </c>
      <c r="H38" s="66"/>
      <c r="I38" s="144">
        <v>2.5</v>
      </c>
      <c r="J38" s="66">
        <f t="shared" si="4"/>
        <v>934695</v>
      </c>
      <c r="K38" s="49"/>
      <c r="L38" s="47"/>
      <c r="M38" s="47"/>
      <c r="N38" s="47"/>
    </row>
    <row r="39" spans="1:14">
      <c r="A39" s="246"/>
      <c r="B39" s="145" t="s">
        <v>286</v>
      </c>
      <c r="C39" s="65">
        <v>1</v>
      </c>
      <c r="D39" s="66">
        <f t="shared" si="2"/>
        <v>10385.5</v>
      </c>
      <c r="E39" s="66">
        <v>9913</v>
      </c>
      <c r="F39" s="66"/>
      <c r="G39" s="66">
        <f t="shared" si="3"/>
        <v>472.5</v>
      </c>
      <c r="H39" s="66"/>
      <c r="I39" s="144">
        <v>2.5</v>
      </c>
      <c r="J39" s="66">
        <f t="shared" si="4"/>
        <v>311565</v>
      </c>
      <c r="K39" s="49"/>
      <c r="L39" s="47"/>
      <c r="M39" s="47"/>
      <c r="N39" s="47"/>
    </row>
    <row r="40" spans="1:14">
      <c r="A40" s="246"/>
      <c r="B40" s="145" t="s">
        <v>287</v>
      </c>
      <c r="C40" s="65">
        <v>1</v>
      </c>
      <c r="D40" s="66">
        <f t="shared" si="2"/>
        <v>10385.5</v>
      </c>
      <c r="E40" s="66">
        <v>9913</v>
      </c>
      <c r="F40" s="66"/>
      <c r="G40" s="66">
        <f t="shared" si="3"/>
        <v>472.5</v>
      </c>
      <c r="H40" s="66"/>
      <c r="I40" s="144">
        <v>2.5</v>
      </c>
      <c r="J40" s="66">
        <f t="shared" si="4"/>
        <v>311565</v>
      </c>
      <c r="K40" s="49"/>
      <c r="L40" s="47"/>
      <c r="M40" s="47"/>
      <c r="N40" s="47"/>
    </row>
    <row r="41" spans="1:14">
      <c r="A41" s="246"/>
      <c r="B41" s="145" t="s">
        <v>288</v>
      </c>
      <c r="C41" s="65">
        <v>5</v>
      </c>
      <c r="D41" s="66">
        <f t="shared" si="2"/>
        <v>10385.5</v>
      </c>
      <c r="E41" s="66">
        <v>9913</v>
      </c>
      <c r="F41" s="66"/>
      <c r="G41" s="66">
        <f t="shared" si="3"/>
        <v>472.5</v>
      </c>
      <c r="H41" s="66"/>
      <c r="I41" s="144">
        <v>2.5</v>
      </c>
      <c r="J41" s="66">
        <f t="shared" si="4"/>
        <v>1557825</v>
      </c>
      <c r="K41" s="49"/>
      <c r="L41" s="47"/>
      <c r="M41" s="47"/>
      <c r="N41" s="47"/>
    </row>
    <row r="42" spans="1:14">
      <c r="A42" s="246"/>
      <c r="B42" s="145" t="s">
        <v>289</v>
      </c>
      <c r="C42" s="65">
        <v>2.5</v>
      </c>
      <c r="D42" s="66">
        <f t="shared" si="2"/>
        <v>8605.5</v>
      </c>
      <c r="E42" s="66">
        <v>8133</v>
      </c>
      <c r="F42" s="66"/>
      <c r="G42" s="66">
        <f t="shared" si="3"/>
        <v>472.5</v>
      </c>
      <c r="H42" s="66"/>
      <c r="I42" s="144">
        <v>2.5</v>
      </c>
      <c r="J42" s="66">
        <f t="shared" si="4"/>
        <v>645412.5</v>
      </c>
      <c r="K42" s="49"/>
      <c r="L42" s="47"/>
      <c r="M42" s="47"/>
      <c r="N42" s="47"/>
    </row>
    <row r="43" spans="1:14">
      <c r="A43" s="246"/>
      <c r="B43" s="145" t="s">
        <v>290</v>
      </c>
      <c r="C43" s="65">
        <v>3</v>
      </c>
      <c r="D43" s="66">
        <f t="shared" si="2"/>
        <v>11865.5</v>
      </c>
      <c r="E43" s="66">
        <v>8133</v>
      </c>
      <c r="F43" s="66">
        <v>3260</v>
      </c>
      <c r="G43" s="66">
        <f t="shared" si="3"/>
        <v>472.5</v>
      </c>
      <c r="H43" s="66"/>
      <c r="I43" s="144">
        <v>2.5</v>
      </c>
      <c r="J43" s="66">
        <f>C43*D43*(1+H43/100)*I43*12</f>
        <v>1067895</v>
      </c>
      <c r="K43" s="49"/>
      <c r="L43" s="47"/>
      <c r="M43" s="47"/>
      <c r="N43" s="47"/>
    </row>
    <row r="44" spans="1:14">
      <c r="A44" s="246"/>
      <c r="B44" s="145" t="s">
        <v>291</v>
      </c>
      <c r="C44" s="65">
        <v>1</v>
      </c>
      <c r="D44" s="66">
        <f t="shared" si="2"/>
        <v>8605.5</v>
      </c>
      <c r="E44" s="66">
        <v>8133</v>
      </c>
      <c r="F44" s="66"/>
      <c r="G44" s="66">
        <f t="shared" si="3"/>
        <v>472.5</v>
      </c>
      <c r="H44" s="66"/>
      <c r="I44" s="144">
        <v>2.5</v>
      </c>
      <c r="J44" s="66">
        <f t="shared" si="4"/>
        <v>258165</v>
      </c>
      <c r="K44" s="49"/>
      <c r="L44" s="47"/>
      <c r="M44" s="47"/>
      <c r="N44" s="47"/>
    </row>
    <row r="45" spans="1:14">
      <c r="A45" s="246"/>
      <c r="B45" s="145" t="s">
        <v>292</v>
      </c>
      <c r="C45" s="65">
        <v>2.16</v>
      </c>
      <c r="D45" s="66">
        <f t="shared" si="2"/>
        <v>8605.5</v>
      </c>
      <c r="E45" s="66">
        <v>8133</v>
      </c>
      <c r="F45" s="66"/>
      <c r="G45" s="66">
        <f t="shared" si="3"/>
        <v>472.5</v>
      </c>
      <c r="H45" s="66"/>
      <c r="I45" s="144">
        <v>2.5</v>
      </c>
      <c r="J45" s="66">
        <f t="shared" si="4"/>
        <v>557636.4</v>
      </c>
      <c r="K45" s="49"/>
      <c r="L45" s="47"/>
      <c r="M45" s="47"/>
      <c r="N45" s="47"/>
    </row>
    <row r="46" spans="1:14">
      <c r="A46" s="246"/>
      <c r="B46" s="145" t="s">
        <v>293</v>
      </c>
      <c r="C46" s="65">
        <v>2</v>
      </c>
      <c r="D46" s="66">
        <f>SUM(E46:G46)</f>
        <v>9581.4599999999991</v>
      </c>
      <c r="E46" s="66">
        <v>8133</v>
      </c>
      <c r="F46" s="66">
        <f>E46*12%</f>
        <v>975.95999999999992</v>
      </c>
      <c r="G46" s="66">
        <f t="shared" si="3"/>
        <v>472.5</v>
      </c>
      <c r="H46" s="66"/>
      <c r="I46" s="144">
        <v>2.5</v>
      </c>
      <c r="J46" s="66">
        <f>C46*D46*(1+H46/100)*I46*12</f>
        <v>574887.6</v>
      </c>
      <c r="K46" s="49"/>
      <c r="L46" s="47"/>
      <c r="M46" s="47"/>
      <c r="N46" s="47"/>
    </row>
    <row r="47" spans="1:14">
      <c r="A47" s="246"/>
      <c r="B47" s="145" t="s">
        <v>294</v>
      </c>
      <c r="C47" s="65">
        <v>2</v>
      </c>
      <c r="D47" s="66">
        <f t="shared" si="2"/>
        <v>9764.02</v>
      </c>
      <c r="E47" s="66">
        <v>8296</v>
      </c>
      <c r="F47" s="66">
        <f>E47*12%</f>
        <v>995.52</v>
      </c>
      <c r="G47" s="66">
        <f t="shared" si="3"/>
        <v>472.5</v>
      </c>
      <c r="H47" s="66"/>
      <c r="I47" s="144">
        <v>2.5</v>
      </c>
      <c r="J47" s="66">
        <f>C47*D47*(1+H47/100)*I47*12</f>
        <v>585841.20000000007</v>
      </c>
      <c r="K47" s="49"/>
      <c r="L47" s="47"/>
      <c r="M47" s="47"/>
      <c r="N47" s="47"/>
    </row>
    <row r="48" spans="1:14" ht="25.5">
      <c r="A48" s="246"/>
      <c r="B48" s="145" t="s">
        <v>295</v>
      </c>
      <c r="C48" s="65">
        <v>13.86</v>
      </c>
      <c r="D48" s="66">
        <f t="shared" si="2"/>
        <v>9418.7999999999993</v>
      </c>
      <c r="E48" s="66">
        <v>8133</v>
      </c>
      <c r="F48" s="66">
        <f>E48*10%</f>
        <v>813.30000000000007</v>
      </c>
      <c r="G48" s="66">
        <f t="shared" si="3"/>
        <v>472.5</v>
      </c>
      <c r="H48" s="66"/>
      <c r="I48" s="144">
        <v>2.5</v>
      </c>
      <c r="J48" s="66">
        <f t="shared" si="4"/>
        <v>3916337.04</v>
      </c>
      <c r="K48" s="49"/>
      <c r="L48" s="47"/>
      <c r="M48" s="47"/>
      <c r="N48" s="47"/>
    </row>
    <row r="49" spans="1:14">
      <c r="A49" s="246"/>
      <c r="B49" s="145" t="s">
        <v>296</v>
      </c>
      <c r="C49" s="65">
        <v>1</v>
      </c>
      <c r="D49" s="66">
        <f t="shared" si="2"/>
        <v>9418.7999999999993</v>
      </c>
      <c r="E49" s="66">
        <v>8133</v>
      </c>
      <c r="F49" s="66">
        <f>E49*10%</f>
        <v>813.30000000000007</v>
      </c>
      <c r="G49" s="66">
        <f t="shared" si="3"/>
        <v>472.5</v>
      </c>
      <c r="H49" s="66"/>
      <c r="I49" s="144">
        <v>2.5</v>
      </c>
      <c r="J49" s="66">
        <f t="shared" si="4"/>
        <v>282564</v>
      </c>
      <c r="K49" s="49"/>
      <c r="L49" s="47"/>
      <c r="M49" s="47"/>
      <c r="N49" s="47"/>
    </row>
    <row r="50" spans="1:14">
      <c r="A50" s="246"/>
      <c r="B50" s="145" t="s">
        <v>297</v>
      </c>
      <c r="C50" s="65">
        <v>1</v>
      </c>
      <c r="D50" s="66">
        <f t="shared" si="2"/>
        <v>8605.5</v>
      </c>
      <c r="E50" s="66">
        <v>8133</v>
      </c>
      <c r="F50" s="66"/>
      <c r="G50" s="66">
        <f t="shared" si="3"/>
        <v>472.5</v>
      </c>
      <c r="H50" s="66"/>
      <c r="I50" s="144">
        <v>2.5</v>
      </c>
      <c r="J50" s="66">
        <f t="shared" si="4"/>
        <v>258165</v>
      </c>
      <c r="K50" s="49"/>
      <c r="L50" s="47"/>
      <c r="M50" s="47"/>
      <c r="N50" s="47"/>
    </row>
    <row r="51" spans="1:14">
      <c r="A51" s="246"/>
      <c r="B51" s="145" t="s">
        <v>298</v>
      </c>
      <c r="C51" s="65">
        <v>2</v>
      </c>
      <c r="D51" s="66">
        <f t="shared" si="2"/>
        <v>9949.94</v>
      </c>
      <c r="E51" s="66">
        <v>8462</v>
      </c>
      <c r="F51" s="66">
        <f>E51*12%</f>
        <v>1015.4399999999999</v>
      </c>
      <c r="G51" s="66">
        <f t="shared" si="3"/>
        <v>472.5</v>
      </c>
      <c r="H51" s="66"/>
      <c r="I51" s="144">
        <v>2.5</v>
      </c>
      <c r="J51" s="66">
        <f t="shared" si="4"/>
        <v>596996.4</v>
      </c>
      <c r="K51" s="49"/>
      <c r="L51" s="47"/>
      <c r="M51" s="47"/>
      <c r="N51" s="47"/>
    </row>
    <row r="52" spans="1:14">
      <c r="A52" s="246"/>
      <c r="B52" s="145" t="s">
        <v>298</v>
      </c>
      <c r="C52" s="65">
        <v>3</v>
      </c>
      <c r="D52" s="66">
        <f t="shared" si="2"/>
        <v>10331.86</v>
      </c>
      <c r="E52" s="66">
        <v>8803</v>
      </c>
      <c r="F52" s="66">
        <f>E52*12%</f>
        <v>1056.3599999999999</v>
      </c>
      <c r="G52" s="66">
        <f t="shared" si="3"/>
        <v>472.5</v>
      </c>
      <c r="H52" s="66"/>
      <c r="I52" s="144">
        <v>2.5</v>
      </c>
      <c r="J52" s="66">
        <f t="shared" si="4"/>
        <v>929867.40000000014</v>
      </c>
      <c r="K52" s="49"/>
      <c r="L52" s="47"/>
      <c r="M52" s="47"/>
      <c r="N52" s="47"/>
    </row>
    <row r="53" spans="1:14" ht="51">
      <c r="A53" s="246"/>
      <c r="B53" s="145" t="s">
        <v>299</v>
      </c>
      <c r="C53" s="65">
        <v>2</v>
      </c>
      <c r="D53" s="66">
        <f t="shared" si="2"/>
        <v>8934.5</v>
      </c>
      <c r="E53" s="66">
        <v>8462</v>
      </c>
      <c r="F53" s="66"/>
      <c r="G53" s="66">
        <f t="shared" si="3"/>
        <v>472.5</v>
      </c>
      <c r="H53" s="66"/>
      <c r="I53" s="144">
        <v>2.5</v>
      </c>
      <c r="J53" s="66">
        <f>C53*D53*(1+H53/100)*I53*12</f>
        <v>536070</v>
      </c>
      <c r="K53" s="49"/>
      <c r="L53" s="47"/>
      <c r="M53" s="47"/>
      <c r="N53" s="47"/>
    </row>
    <row r="54" spans="1:14">
      <c r="A54" s="67" t="s">
        <v>166</v>
      </c>
      <c r="B54" s="68"/>
      <c r="C54" s="62" t="s">
        <v>167</v>
      </c>
      <c r="D54" s="66">
        <f>+SUM(D17:D32)</f>
        <v>307403</v>
      </c>
      <c r="E54" s="62" t="s">
        <v>167</v>
      </c>
      <c r="F54" s="62" t="s">
        <v>167</v>
      </c>
      <c r="G54" s="62" t="s">
        <v>167</v>
      </c>
      <c r="H54" s="69" t="s">
        <v>167</v>
      </c>
      <c r="I54" s="62" t="s">
        <v>167</v>
      </c>
      <c r="J54" s="66">
        <f>+SUM(J17:J53)+72.31</f>
        <v>68615799.997000009</v>
      </c>
      <c r="K54" s="49">
        <f>24630000+43515400</f>
        <v>68145400</v>
      </c>
      <c r="L54" s="47"/>
      <c r="M54" s="47"/>
      <c r="N54" s="47"/>
    </row>
    <row r="55" spans="1:14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  <c r="L55" s="47"/>
      <c r="M55" s="47"/>
      <c r="N55" s="47"/>
    </row>
    <row r="56" spans="1:14" ht="15.75">
      <c r="A56" s="233" t="s">
        <v>168</v>
      </c>
      <c r="B56" s="233"/>
      <c r="C56" s="233"/>
      <c r="D56" s="233"/>
      <c r="E56" s="233"/>
      <c r="F56" s="233"/>
      <c r="G56" s="233"/>
      <c r="H56" s="233"/>
      <c r="I56" s="233"/>
      <c r="J56" s="233"/>
      <c r="K56" s="49"/>
      <c r="L56" s="47"/>
      <c r="M56" s="47"/>
      <c r="N56" s="47"/>
    </row>
    <row r="57" spans="1:14">
      <c r="A57" s="70"/>
      <c r="B57" s="70"/>
      <c r="C57" s="70"/>
      <c r="D57" s="70"/>
      <c r="E57" s="70"/>
      <c r="F57" s="70"/>
      <c r="G57" s="47"/>
      <c r="H57" s="47"/>
      <c r="I57" s="47"/>
      <c r="J57" s="47"/>
      <c r="K57" s="49"/>
      <c r="L57" s="47"/>
      <c r="M57" s="47"/>
      <c r="N57" s="47"/>
    </row>
    <row r="58" spans="1:14">
      <c r="A58" s="58" t="s">
        <v>135</v>
      </c>
      <c r="B58" s="237" t="s">
        <v>169</v>
      </c>
      <c r="C58" s="238"/>
      <c r="D58" s="238"/>
      <c r="E58" s="238"/>
      <c r="F58" s="239"/>
      <c r="G58" s="58" t="s">
        <v>170</v>
      </c>
      <c r="H58" s="58" t="s">
        <v>171</v>
      </c>
      <c r="I58" s="58" t="s">
        <v>171</v>
      </c>
      <c r="J58" s="59" t="s">
        <v>172</v>
      </c>
      <c r="K58" s="49"/>
      <c r="L58" s="47"/>
      <c r="M58" s="47"/>
      <c r="N58" s="47"/>
    </row>
    <row r="59" spans="1:14">
      <c r="A59" s="60" t="s">
        <v>142</v>
      </c>
      <c r="B59" s="60"/>
      <c r="C59" s="71"/>
      <c r="D59" s="71"/>
      <c r="E59" s="71"/>
      <c r="F59" s="72"/>
      <c r="G59" s="60" t="s">
        <v>173</v>
      </c>
      <c r="H59" s="60" t="s">
        <v>174</v>
      </c>
      <c r="I59" s="60" t="s">
        <v>175</v>
      </c>
      <c r="J59" s="61" t="s">
        <v>176</v>
      </c>
      <c r="K59" s="49"/>
      <c r="L59" s="47"/>
      <c r="M59" s="47"/>
      <c r="N59" s="47"/>
    </row>
    <row r="60" spans="1:14">
      <c r="A60" s="60"/>
      <c r="B60" s="60"/>
      <c r="C60" s="71"/>
      <c r="D60" s="71"/>
      <c r="E60" s="71"/>
      <c r="F60" s="72"/>
      <c r="G60" s="60" t="s">
        <v>177</v>
      </c>
      <c r="H60" s="60" t="s">
        <v>178</v>
      </c>
      <c r="I60" s="60"/>
      <c r="J60" s="61"/>
      <c r="K60" s="49"/>
      <c r="L60" s="47"/>
      <c r="M60" s="47"/>
      <c r="N60" s="47"/>
    </row>
    <row r="61" spans="1:14">
      <c r="A61" s="69"/>
      <c r="B61" s="69"/>
      <c r="C61" s="73"/>
      <c r="D61" s="73"/>
      <c r="E61" s="73"/>
      <c r="F61" s="74"/>
      <c r="G61" s="69" t="s">
        <v>179</v>
      </c>
      <c r="H61" s="69"/>
      <c r="I61" s="69"/>
      <c r="J61" s="75"/>
      <c r="K61" s="49"/>
      <c r="L61" s="47"/>
      <c r="M61" s="47"/>
      <c r="N61" s="47"/>
    </row>
    <row r="62" spans="1:14">
      <c r="A62" s="69">
        <v>1</v>
      </c>
      <c r="B62" s="234">
        <v>2</v>
      </c>
      <c r="C62" s="235"/>
      <c r="D62" s="235"/>
      <c r="E62" s="235"/>
      <c r="F62" s="236"/>
      <c r="G62" s="69">
        <v>3</v>
      </c>
      <c r="H62" s="69">
        <v>4</v>
      </c>
      <c r="I62" s="69">
        <v>5</v>
      </c>
      <c r="J62" s="75">
        <v>6</v>
      </c>
      <c r="K62" s="49"/>
      <c r="L62" s="47"/>
      <c r="M62" s="47"/>
      <c r="N62" s="47"/>
    </row>
    <row r="63" spans="1:14">
      <c r="A63" s="69"/>
      <c r="B63" s="234"/>
      <c r="C63" s="235"/>
      <c r="D63" s="235"/>
      <c r="E63" s="235"/>
      <c r="F63" s="236"/>
      <c r="G63" s="69"/>
      <c r="H63" s="69"/>
      <c r="I63" s="69"/>
      <c r="J63" s="76"/>
      <c r="K63" s="49"/>
      <c r="L63" s="47"/>
      <c r="M63" s="47"/>
      <c r="N63" s="47"/>
    </row>
    <row r="64" spans="1:14">
      <c r="A64" s="69"/>
      <c r="B64" s="234"/>
      <c r="C64" s="235"/>
      <c r="D64" s="235"/>
      <c r="E64" s="235"/>
      <c r="F64" s="236"/>
      <c r="G64" s="69"/>
      <c r="H64" s="69"/>
      <c r="I64" s="69"/>
      <c r="J64" s="75"/>
      <c r="K64" s="49"/>
      <c r="L64" s="47"/>
      <c r="M64" s="47"/>
      <c r="N64" s="47"/>
    </row>
    <row r="65" spans="1:14">
      <c r="A65" s="69"/>
      <c r="B65" s="240" t="s">
        <v>166</v>
      </c>
      <c r="C65" s="241"/>
      <c r="D65" s="241"/>
      <c r="E65" s="241"/>
      <c r="F65" s="242"/>
      <c r="G65" s="69" t="s">
        <v>167</v>
      </c>
      <c r="H65" s="69" t="s">
        <v>167</v>
      </c>
      <c r="I65" s="69" t="s">
        <v>167</v>
      </c>
      <c r="J65" s="76">
        <f>+J63</f>
        <v>0</v>
      </c>
      <c r="K65" s="49"/>
      <c r="L65" s="47"/>
      <c r="M65" s="47"/>
      <c r="N65" s="47"/>
    </row>
    <row r="66" spans="1:14" ht="15.75">
      <c r="A66" s="77"/>
      <c r="B66" s="77"/>
      <c r="C66" s="77"/>
      <c r="D66" s="77"/>
      <c r="E66" s="77"/>
      <c r="F66" s="77"/>
      <c r="G66" s="47"/>
      <c r="H66" s="47"/>
      <c r="I66" s="47"/>
      <c r="J66" s="47"/>
      <c r="K66" s="49"/>
      <c r="L66" s="47"/>
      <c r="M66" s="47"/>
      <c r="N66" s="47"/>
    </row>
    <row r="67" spans="1:14" ht="15.75">
      <c r="A67" s="233" t="s">
        <v>180</v>
      </c>
      <c r="B67" s="233"/>
      <c r="C67" s="233"/>
      <c r="D67" s="233"/>
      <c r="E67" s="233"/>
      <c r="F67" s="233"/>
      <c r="G67" s="233"/>
      <c r="H67" s="233"/>
      <c r="I67" s="233"/>
      <c r="J67" s="233"/>
      <c r="K67" s="49"/>
      <c r="L67" s="47"/>
      <c r="M67" s="47"/>
      <c r="N67" s="47"/>
    </row>
    <row r="68" spans="1:14">
      <c r="A68" s="70"/>
      <c r="B68" s="70"/>
      <c r="C68" s="70"/>
      <c r="D68" s="70"/>
      <c r="E68" s="70"/>
      <c r="F68" s="70"/>
      <c r="G68" s="47"/>
      <c r="H68" s="47"/>
      <c r="I68" s="47"/>
      <c r="J68" s="47"/>
      <c r="K68" s="49"/>
      <c r="L68" s="47"/>
      <c r="M68" s="47"/>
      <c r="N68" s="47"/>
    </row>
    <row r="69" spans="1:14">
      <c r="A69" s="58" t="s">
        <v>135</v>
      </c>
      <c r="B69" s="237" t="s">
        <v>169</v>
      </c>
      <c r="C69" s="238"/>
      <c r="D69" s="238"/>
      <c r="E69" s="238"/>
      <c r="F69" s="239"/>
      <c r="G69" s="58" t="s">
        <v>181</v>
      </c>
      <c r="H69" s="58" t="s">
        <v>171</v>
      </c>
      <c r="I69" s="58" t="s">
        <v>182</v>
      </c>
      <c r="J69" s="59" t="s">
        <v>172</v>
      </c>
      <c r="K69" s="49"/>
      <c r="L69" s="47"/>
      <c r="M69" s="47"/>
      <c r="N69" s="47"/>
    </row>
    <row r="70" spans="1:14">
      <c r="A70" s="60" t="s">
        <v>142</v>
      </c>
      <c r="B70" s="60"/>
      <c r="C70" s="71"/>
      <c r="D70" s="71"/>
      <c r="E70" s="71"/>
      <c r="F70" s="72"/>
      <c r="G70" s="60" t="s">
        <v>174</v>
      </c>
      <c r="H70" s="60" t="s">
        <v>183</v>
      </c>
      <c r="I70" s="60" t="s">
        <v>184</v>
      </c>
      <c r="J70" s="61" t="s">
        <v>176</v>
      </c>
      <c r="K70" s="49"/>
      <c r="L70" s="47"/>
      <c r="M70" s="47"/>
      <c r="N70" s="47"/>
    </row>
    <row r="71" spans="1:14">
      <c r="A71" s="60"/>
      <c r="B71" s="60"/>
      <c r="C71" s="71"/>
      <c r="D71" s="71"/>
      <c r="E71" s="71"/>
      <c r="F71" s="72"/>
      <c r="G71" s="60" t="s">
        <v>185</v>
      </c>
      <c r="H71" s="60" t="s">
        <v>186</v>
      </c>
      <c r="I71" s="60" t="s">
        <v>187</v>
      </c>
      <c r="J71" s="61"/>
      <c r="K71" s="49"/>
      <c r="L71" s="47"/>
      <c r="M71" s="47"/>
      <c r="N71" s="47"/>
    </row>
    <row r="72" spans="1:14">
      <c r="A72" s="69"/>
      <c r="B72" s="69"/>
      <c r="C72" s="73"/>
      <c r="D72" s="73"/>
      <c r="E72" s="73"/>
      <c r="F72" s="74"/>
      <c r="G72" s="69" t="s">
        <v>188</v>
      </c>
      <c r="H72" s="69" t="s">
        <v>189</v>
      </c>
      <c r="I72" s="69" t="s">
        <v>190</v>
      </c>
      <c r="J72" s="75"/>
      <c r="K72" s="49"/>
      <c r="L72" s="47"/>
      <c r="M72" s="47"/>
      <c r="N72" s="47"/>
    </row>
    <row r="73" spans="1:14">
      <c r="A73" s="69">
        <v>1</v>
      </c>
      <c r="B73" s="234">
        <v>2</v>
      </c>
      <c r="C73" s="235"/>
      <c r="D73" s="235"/>
      <c r="E73" s="235"/>
      <c r="F73" s="236"/>
      <c r="G73" s="69">
        <v>3</v>
      </c>
      <c r="H73" s="69">
        <v>4</v>
      </c>
      <c r="I73" s="69">
        <v>5</v>
      </c>
      <c r="J73" s="75">
        <v>6</v>
      </c>
      <c r="K73" s="49"/>
      <c r="L73" s="47"/>
      <c r="M73" s="47"/>
      <c r="N73" s="47"/>
    </row>
    <row r="74" spans="1:14">
      <c r="A74" s="69">
        <v>1</v>
      </c>
      <c r="B74" s="240" t="s">
        <v>191</v>
      </c>
      <c r="C74" s="241"/>
      <c r="D74" s="241"/>
      <c r="E74" s="241"/>
      <c r="F74" s="242"/>
      <c r="G74" s="69">
        <v>4</v>
      </c>
      <c r="H74" s="69">
        <v>12</v>
      </c>
      <c r="I74" s="69">
        <v>85</v>
      </c>
      <c r="J74" s="76">
        <f>+H74*I74*G74</f>
        <v>4080</v>
      </c>
      <c r="K74" s="49"/>
      <c r="L74" s="47"/>
      <c r="M74" s="47"/>
      <c r="N74" s="47"/>
    </row>
    <row r="75" spans="1:14">
      <c r="A75" s="69"/>
      <c r="B75" s="234"/>
      <c r="C75" s="235"/>
      <c r="D75" s="235"/>
      <c r="E75" s="235"/>
      <c r="F75" s="236"/>
      <c r="G75" s="69"/>
      <c r="H75" s="69"/>
      <c r="I75" s="69"/>
      <c r="J75" s="75"/>
      <c r="K75" s="49"/>
      <c r="L75" s="47"/>
      <c r="M75" s="47"/>
      <c r="N75" s="47"/>
    </row>
    <row r="76" spans="1:14">
      <c r="A76" s="69"/>
      <c r="B76" s="240" t="s">
        <v>166</v>
      </c>
      <c r="C76" s="241"/>
      <c r="D76" s="241"/>
      <c r="E76" s="241"/>
      <c r="F76" s="242"/>
      <c r="G76" s="69" t="s">
        <v>167</v>
      </c>
      <c r="H76" s="69" t="s">
        <v>167</v>
      </c>
      <c r="I76" s="69" t="s">
        <v>167</v>
      </c>
      <c r="J76" s="76">
        <f>+J74</f>
        <v>4080</v>
      </c>
      <c r="K76" s="49">
        <v>4080</v>
      </c>
      <c r="L76" s="47"/>
      <c r="M76" s="47"/>
      <c r="N76" s="47"/>
    </row>
    <row r="77" spans="1:14" ht="15.75">
      <c r="A77" s="77"/>
      <c r="B77" s="77"/>
      <c r="C77" s="77"/>
      <c r="D77" s="77"/>
      <c r="E77" s="77"/>
      <c r="F77" s="77"/>
      <c r="G77" s="47"/>
      <c r="H77" s="47"/>
      <c r="I77" s="47"/>
      <c r="J77" s="47"/>
      <c r="K77" s="49"/>
      <c r="L77" s="47"/>
      <c r="M77" s="47"/>
      <c r="N77" s="47"/>
    </row>
    <row r="78" spans="1:14" ht="15.75">
      <c r="A78" s="233" t="s">
        <v>192</v>
      </c>
      <c r="B78" s="233"/>
      <c r="C78" s="233"/>
      <c r="D78" s="233"/>
      <c r="E78" s="233"/>
      <c r="F78" s="233"/>
      <c r="G78" s="233"/>
      <c r="H78" s="233"/>
      <c r="I78" s="233"/>
      <c r="J78" s="233"/>
      <c r="K78" s="49"/>
      <c r="L78" s="47"/>
      <c r="M78" s="47"/>
      <c r="N78" s="47"/>
    </row>
    <row r="79" spans="1:14" ht="15.75">
      <c r="A79" s="233" t="s">
        <v>193</v>
      </c>
      <c r="B79" s="233"/>
      <c r="C79" s="233"/>
      <c r="D79" s="233"/>
      <c r="E79" s="233"/>
      <c r="F79" s="233"/>
      <c r="G79" s="233"/>
      <c r="H79" s="233"/>
      <c r="I79" s="233"/>
      <c r="J79" s="233"/>
      <c r="K79" s="49"/>
      <c r="L79" s="47"/>
      <c r="M79" s="47"/>
      <c r="N79" s="47"/>
    </row>
    <row r="80" spans="1:14" ht="15.75">
      <c r="A80" s="233" t="s">
        <v>194</v>
      </c>
      <c r="B80" s="233"/>
      <c r="C80" s="233"/>
      <c r="D80" s="233"/>
      <c r="E80" s="233"/>
      <c r="F80" s="233"/>
      <c r="G80" s="233"/>
      <c r="H80" s="233"/>
      <c r="I80" s="233"/>
      <c r="J80" s="233"/>
      <c r="K80" s="49"/>
      <c r="L80" s="47"/>
      <c r="M80" s="47"/>
      <c r="N80" s="47"/>
    </row>
    <row r="81" spans="1:14">
      <c r="A81" s="70"/>
      <c r="B81" s="70"/>
      <c r="C81" s="70"/>
      <c r="D81" s="70"/>
      <c r="E81" s="70"/>
      <c r="F81" s="70"/>
      <c r="G81" s="47"/>
      <c r="H81" s="47"/>
      <c r="I81" s="47"/>
      <c r="J81" s="47"/>
      <c r="K81" s="49"/>
      <c r="L81" s="47"/>
      <c r="M81" s="47"/>
      <c r="N81" s="47"/>
    </row>
    <row r="82" spans="1:14">
      <c r="A82" s="58" t="s">
        <v>135</v>
      </c>
      <c r="B82" s="237" t="s">
        <v>195</v>
      </c>
      <c r="C82" s="238"/>
      <c r="D82" s="238"/>
      <c r="E82" s="238"/>
      <c r="F82" s="238"/>
      <c r="G82" s="238"/>
      <c r="H82" s="239"/>
      <c r="I82" s="58" t="s">
        <v>196</v>
      </c>
      <c r="J82" s="59" t="s">
        <v>197</v>
      </c>
      <c r="K82" s="49"/>
      <c r="L82" s="47"/>
      <c r="M82" s="47"/>
      <c r="N82" s="47"/>
    </row>
    <row r="83" spans="1:14">
      <c r="A83" s="60" t="s">
        <v>142</v>
      </c>
      <c r="B83" s="60"/>
      <c r="C83" s="78"/>
      <c r="D83" s="71"/>
      <c r="E83" s="71"/>
      <c r="F83" s="78"/>
      <c r="G83" s="78"/>
      <c r="H83" s="79"/>
      <c r="I83" s="60" t="s">
        <v>198</v>
      </c>
      <c r="J83" s="61" t="s">
        <v>179</v>
      </c>
      <c r="K83" s="49"/>
      <c r="L83" s="47"/>
      <c r="M83" s="47"/>
      <c r="N83" s="47"/>
    </row>
    <row r="84" spans="1:14">
      <c r="A84" s="60"/>
      <c r="B84" s="60"/>
      <c r="C84" s="78"/>
      <c r="D84" s="71"/>
      <c r="E84" s="71"/>
      <c r="F84" s="78"/>
      <c r="G84" s="78"/>
      <c r="H84" s="79"/>
      <c r="I84" s="60" t="s">
        <v>199</v>
      </c>
      <c r="J84" s="61"/>
      <c r="K84" s="49"/>
      <c r="L84" s="47"/>
      <c r="M84" s="47"/>
      <c r="N84" s="47"/>
    </row>
    <row r="85" spans="1:14">
      <c r="A85" s="69"/>
      <c r="B85" s="69"/>
      <c r="C85" s="80"/>
      <c r="D85" s="73"/>
      <c r="E85" s="73"/>
      <c r="F85" s="80"/>
      <c r="G85" s="80"/>
      <c r="H85" s="81"/>
      <c r="I85" s="69" t="s">
        <v>200</v>
      </c>
      <c r="J85" s="75"/>
      <c r="K85" s="49"/>
      <c r="L85" s="47"/>
      <c r="M85" s="47"/>
      <c r="N85" s="47"/>
    </row>
    <row r="86" spans="1:14">
      <c r="A86" s="62">
        <v>1</v>
      </c>
      <c r="B86" s="234">
        <v>2</v>
      </c>
      <c r="C86" s="235"/>
      <c r="D86" s="235"/>
      <c r="E86" s="235"/>
      <c r="F86" s="235"/>
      <c r="G86" s="235"/>
      <c r="H86" s="236"/>
      <c r="I86" s="62">
        <v>3</v>
      </c>
      <c r="J86" s="63">
        <v>4</v>
      </c>
      <c r="K86" s="49"/>
      <c r="L86" s="47"/>
      <c r="M86" s="47"/>
      <c r="N86" s="47"/>
    </row>
    <row r="87" spans="1:14">
      <c r="A87" s="62">
        <v>1</v>
      </c>
      <c r="B87" s="82" t="s">
        <v>201</v>
      </c>
      <c r="C87" s="83"/>
      <c r="D87" s="84"/>
      <c r="E87" s="84"/>
      <c r="F87" s="83"/>
      <c r="G87" s="83"/>
      <c r="H87" s="85"/>
      <c r="I87" s="62" t="s">
        <v>167</v>
      </c>
      <c r="J87" s="66"/>
      <c r="K87" s="49"/>
      <c r="L87" s="47"/>
      <c r="M87" s="47"/>
      <c r="N87" s="47"/>
    </row>
    <row r="88" spans="1:14">
      <c r="A88" s="58" t="s">
        <v>202</v>
      </c>
      <c r="B88" s="86" t="s">
        <v>29</v>
      </c>
      <c r="C88" s="78"/>
      <c r="D88" s="71"/>
      <c r="E88" s="71"/>
      <c r="F88" s="78"/>
      <c r="G88" s="78"/>
      <c r="H88" s="78"/>
      <c r="I88" s="58"/>
      <c r="J88" s="66"/>
      <c r="K88" s="49"/>
      <c r="L88" s="47"/>
      <c r="M88" s="47"/>
      <c r="N88" s="47"/>
    </row>
    <row r="89" spans="1:14">
      <c r="A89" s="69"/>
      <c r="B89" s="86" t="s">
        <v>203</v>
      </c>
      <c r="C89" s="78"/>
      <c r="D89" s="71"/>
      <c r="E89" s="71"/>
      <c r="F89" s="78"/>
      <c r="G89" s="78"/>
      <c r="H89" s="78"/>
      <c r="I89" s="66">
        <f>+$K$54</f>
        <v>68145400</v>
      </c>
      <c r="J89" s="66">
        <f>+I89*L89</f>
        <v>14991988</v>
      </c>
      <c r="K89" s="49"/>
      <c r="L89" s="146">
        <v>0.22</v>
      </c>
      <c r="M89" s="47"/>
      <c r="N89" s="47"/>
    </row>
    <row r="90" spans="1:14">
      <c r="A90" s="62" t="s">
        <v>204</v>
      </c>
      <c r="B90" s="82" t="s">
        <v>205</v>
      </c>
      <c r="C90" s="83"/>
      <c r="D90" s="84"/>
      <c r="E90" s="84"/>
      <c r="F90" s="83"/>
      <c r="G90" s="83"/>
      <c r="H90" s="85"/>
      <c r="I90" s="62"/>
      <c r="J90" s="66"/>
      <c r="K90" s="49"/>
      <c r="L90" s="146">
        <v>0.1</v>
      </c>
      <c r="M90" s="47"/>
      <c r="N90" s="47"/>
    </row>
    <row r="91" spans="1:14">
      <c r="A91" s="58" t="s">
        <v>206</v>
      </c>
      <c r="B91" s="87" t="s">
        <v>207</v>
      </c>
      <c r="C91" s="88"/>
      <c r="D91" s="89"/>
      <c r="E91" s="89"/>
      <c r="F91" s="88"/>
      <c r="G91" s="88"/>
      <c r="H91" s="90"/>
      <c r="I91" s="58"/>
      <c r="J91" s="66"/>
      <c r="K91" s="49"/>
      <c r="L91" s="47"/>
      <c r="M91" s="47"/>
      <c r="N91" s="47"/>
    </row>
    <row r="92" spans="1:14">
      <c r="A92" s="58">
        <v>2</v>
      </c>
      <c r="B92" s="87" t="s">
        <v>208</v>
      </c>
      <c r="C92" s="88"/>
      <c r="D92" s="89"/>
      <c r="E92" s="89"/>
      <c r="F92" s="88"/>
      <c r="G92" s="88"/>
      <c r="H92" s="90"/>
      <c r="I92" s="58" t="s">
        <v>167</v>
      </c>
      <c r="J92" s="66"/>
      <c r="K92" s="49"/>
      <c r="L92" s="47"/>
      <c r="M92" s="47"/>
      <c r="N92" s="47"/>
    </row>
    <row r="93" spans="1:14">
      <c r="A93" s="58" t="s">
        <v>209</v>
      </c>
      <c r="B93" s="87" t="s">
        <v>29</v>
      </c>
      <c r="C93" s="88"/>
      <c r="D93" s="89"/>
      <c r="E93" s="89"/>
      <c r="F93" s="88"/>
      <c r="G93" s="88"/>
      <c r="H93" s="90"/>
      <c r="I93" s="58"/>
      <c r="J93" s="66"/>
      <c r="K93" s="49"/>
      <c r="L93" s="47"/>
      <c r="M93" s="47"/>
      <c r="N93" s="47"/>
    </row>
    <row r="94" spans="1:14">
      <c r="A94" s="60"/>
      <c r="B94" s="86" t="s">
        <v>210</v>
      </c>
      <c r="C94" s="78"/>
      <c r="D94" s="71"/>
      <c r="E94" s="71"/>
      <c r="F94" s="78"/>
      <c r="G94" s="78"/>
      <c r="H94" s="79"/>
      <c r="I94" s="66">
        <f>+$K$54</f>
        <v>68145400</v>
      </c>
      <c r="J94" s="66">
        <f>+I94*L94</f>
        <v>1976216.6</v>
      </c>
      <c r="K94" s="49"/>
      <c r="L94" s="147">
        <v>2.9000000000000001E-2</v>
      </c>
      <c r="M94" s="47"/>
      <c r="N94" s="47"/>
    </row>
    <row r="95" spans="1:14">
      <c r="A95" s="58" t="s">
        <v>211</v>
      </c>
      <c r="B95" s="87" t="s">
        <v>212</v>
      </c>
      <c r="C95" s="88"/>
      <c r="D95" s="89"/>
      <c r="E95" s="89"/>
      <c r="F95" s="88"/>
      <c r="G95" s="88"/>
      <c r="H95" s="90"/>
      <c r="I95" s="66"/>
      <c r="J95" s="66"/>
      <c r="K95" s="49"/>
      <c r="L95" s="47"/>
      <c r="M95" s="47"/>
      <c r="N95" s="47"/>
    </row>
    <row r="96" spans="1:14">
      <c r="A96" s="58" t="s">
        <v>213</v>
      </c>
      <c r="B96" s="87" t="s">
        <v>214</v>
      </c>
      <c r="C96" s="88"/>
      <c r="D96" s="89"/>
      <c r="E96" s="89"/>
      <c r="F96" s="88"/>
      <c r="G96" s="88"/>
      <c r="H96" s="90"/>
      <c r="I96" s="66">
        <f>+$K$54</f>
        <v>68145400</v>
      </c>
      <c r="J96" s="66">
        <f>+I96*L96</f>
        <v>136290.79999999999</v>
      </c>
      <c r="K96" s="49"/>
      <c r="L96" s="147">
        <v>2E-3</v>
      </c>
      <c r="M96" s="47"/>
      <c r="N96" s="47"/>
    </row>
    <row r="97" spans="1:14">
      <c r="A97" s="58" t="s">
        <v>215</v>
      </c>
      <c r="B97" s="87" t="s">
        <v>216</v>
      </c>
      <c r="C97" s="88"/>
      <c r="D97" s="89"/>
      <c r="E97" s="89"/>
      <c r="F97" s="88"/>
      <c r="G97" s="88"/>
      <c r="H97" s="90"/>
      <c r="I97" s="66"/>
      <c r="J97" s="66"/>
      <c r="K97" s="49"/>
      <c r="L97" s="47"/>
      <c r="M97" s="47"/>
      <c r="N97" s="47"/>
    </row>
    <row r="98" spans="1:14">
      <c r="A98" s="58" t="s">
        <v>217</v>
      </c>
      <c r="B98" s="87" t="s">
        <v>216</v>
      </c>
      <c r="C98" s="88"/>
      <c r="D98" s="89"/>
      <c r="E98" s="89"/>
      <c r="F98" s="88"/>
      <c r="G98" s="88"/>
      <c r="H98" s="90"/>
      <c r="I98" s="66"/>
      <c r="J98" s="66"/>
      <c r="K98" s="49"/>
      <c r="L98" s="47"/>
      <c r="M98" s="47"/>
      <c r="N98" s="47"/>
    </row>
    <row r="99" spans="1:14">
      <c r="A99" s="58">
        <v>3</v>
      </c>
      <c r="B99" s="87" t="s">
        <v>218</v>
      </c>
      <c r="C99" s="88"/>
      <c r="D99" s="89"/>
      <c r="E99" s="89"/>
      <c r="F99" s="88"/>
      <c r="G99" s="88"/>
      <c r="H99" s="90"/>
      <c r="I99" s="66">
        <f>+$K$54</f>
        <v>68145400</v>
      </c>
      <c r="J99" s="66">
        <f>+I99*L99</f>
        <v>3475415.4</v>
      </c>
      <c r="K99" s="49"/>
      <c r="L99" s="147">
        <v>5.0999999999999997E-2</v>
      </c>
      <c r="M99" s="47"/>
      <c r="N99" s="47"/>
    </row>
    <row r="100" spans="1:14">
      <c r="A100" s="62"/>
      <c r="B100" s="62" t="s">
        <v>166</v>
      </c>
      <c r="C100" s="83"/>
      <c r="D100" s="84"/>
      <c r="E100" s="84"/>
      <c r="F100" s="83"/>
      <c r="G100" s="83"/>
      <c r="H100" s="85"/>
      <c r="I100" s="62" t="s">
        <v>167</v>
      </c>
      <c r="J100" s="66">
        <f>+ SUM(J87:J99)</f>
        <v>20579910.800000001</v>
      </c>
      <c r="K100" s="49">
        <f>5110500+11934900</f>
        <v>17045400</v>
      </c>
      <c r="L100" s="107"/>
      <c r="M100" s="47"/>
      <c r="N100" s="47"/>
    </row>
    <row r="101" spans="1:14" ht="15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49"/>
      <c r="L101" s="47"/>
      <c r="M101" s="47"/>
      <c r="N101" s="47"/>
    </row>
    <row r="102" spans="1:14" ht="15.75">
      <c r="A102" s="247" t="s">
        <v>222</v>
      </c>
      <c r="B102" s="247"/>
      <c r="C102" s="247"/>
      <c r="D102" s="247"/>
      <c r="E102" s="247"/>
      <c r="F102" s="247"/>
      <c r="G102" s="247"/>
      <c r="H102" s="247"/>
      <c r="I102" s="247"/>
      <c r="J102" s="247"/>
      <c r="K102" s="49"/>
      <c r="L102" s="47"/>
      <c r="M102" s="47"/>
      <c r="N102" s="47"/>
    </row>
    <row r="103" spans="1:14">
      <c r="A103" s="91"/>
      <c r="B103" s="91"/>
      <c r="C103" s="91"/>
      <c r="D103" s="91"/>
      <c r="E103" s="91"/>
      <c r="F103" s="91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92" t="s">
        <v>132</v>
      </c>
      <c r="B104" s="93"/>
      <c r="C104" s="91"/>
      <c r="D104" s="52" t="s">
        <v>302</v>
      </c>
      <c r="E104" s="94"/>
      <c r="F104" s="94"/>
      <c r="G104" s="94"/>
      <c r="H104" s="94"/>
      <c r="I104" s="94"/>
      <c r="J104" s="94"/>
      <c r="K104" s="49"/>
      <c r="L104" s="47"/>
      <c r="M104" s="47"/>
      <c r="N104" s="47"/>
    </row>
    <row r="105" spans="1:14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49"/>
      <c r="L105" s="47"/>
      <c r="M105" s="47"/>
      <c r="N105" s="47"/>
    </row>
    <row r="106" spans="1:14" ht="15.75">
      <c r="A106" s="92" t="s">
        <v>133</v>
      </c>
      <c r="B106" s="93"/>
      <c r="C106" s="91"/>
      <c r="D106" s="57"/>
      <c r="E106" s="95"/>
      <c r="F106" s="95"/>
      <c r="G106" s="95"/>
      <c r="H106" s="95"/>
      <c r="I106" s="95"/>
      <c r="J106" s="95"/>
      <c r="K106" s="49"/>
      <c r="L106" s="47"/>
      <c r="M106" s="47"/>
      <c r="N106" s="47"/>
    </row>
    <row r="107" spans="1:14" ht="15.75">
      <c r="A107" s="92"/>
      <c r="B107" s="93"/>
      <c r="C107" s="96"/>
      <c r="D107" s="96"/>
      <c r="E107" s="96"/>
      <c r="F107" s="96"/>
      <c r="G107" s="48"/>
      <c r="H107" s="48"/>
      <c r="I107" s="48"/>
      <c r="J107" s="48"/>
      <c r="K107" s="49"/>
      <c r="L107" s="47"/>
      <c r="M107" s="47"/>
      <c r="N107" s="47"/>
    </row>
    <row r="108" spans="1:14" ht="15.75">
      <c r="A108" s="247" t="s">
        <v>223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49"/>
      <c r="L108" s="47"/>
      <c r="M108" s="47"/>
      <c r="N108" s="47"/>
    </row>
    <row r="109" spans="1:14">
      <c r="A109" s="97"/>
      <c r="B109" s="97"/>
      <c r="C109" s="97"/>
      <c r="D109" s="97"/>
      <c r="E109" s="97"/>
      <c r="F109" s="97"/>
      <c r="G109" s="48"/>
      <c r="H109" s="48"/>
      <c r="I109" s="48"/>
      <c r="J109" s="48"/>
      <c r="K109" s="49"/>
      <c r="L109" s="47"/>
      <c r="M109" s="47"/>
      <c r="N109" s="47"/>
    </row>
    <row r="110" spans="1:14">
      <c r="A110" s="58" t="s">
        <v>135</v>
      </c>
      <c r="B110" s="237" t="s">
        <v>169</v>
      </c>
      <c r="C110" s="238"/>
      <c r="D110" s="238"/>
      <c r="E110" s="238"/>
      <c r="F110" s="239"/>
      <c r="G110" s="58" t="s">
        <v>171</v>
      </c>
      <c r="H110" s="58" t="s">
        <v>171</v>
      </c>
      <c r="I110" s="58" t="s">
        <v>224</v>
      </c>
      <c r="J110" s="58" t="s">
        <v>172</v>
      </c>
      <c r="K110" s="49"/>
      <c r="L110" s="47"/>
      <c r="M110" s="47"/>
      <c r="N110" s="47"/>
    </row>
    <row r="111" spans="1:14">
      <c r="A111" s="60" t="s">
        <v>142</v>
      </c>
      <c r="B111" s="248"/>
      <c r="C111" s="249"/>
      <c r="D111" s="249"/>
      <c r="E111" s="249"/>
      <c r="F111" s="250"/>
      <c r="G111" s="60" t="s">
        <v>225</v>
      </c>
      <c r="H111" s="60" t="s">
        <v>226</v>
      </c>
      <c r="I111" s="60" t="s">
        <v>227</v>
      </c>
      <c r="J111" s="60" t="s">
        <v>176</v>
      </c>
      <c r="K111" s="49"/>
      <c r="L111" s="47"/>
      <c r="M111" s="47"/>
      <c r="N111" s="47"/>
    </row>
    <row r="112" spans="1:14">
      <c r="A112" s="60"/>
      <c r="B112" s="248"/>
      <c r="C112" s="249"/>
      <c r="D112" s="249"/>
      <c r="E112" s="249"/>
      <c r="F112" s="250"/>
      <c r="G112" s="60"/>
      <c r="H112" s="60" t="s">
        <v>228</v>
      </c>
      <c r="I112" s="60" t="s">
        <v>179</v>
      </c>
      <c r="J112" s="60"/>
      <c r="K112" s="49"/>
      <c r="L112" s="47"/>
      <c r="M112" s="47"/>
      <c r="N112" s="47"/>
    </row>
    <row r="113" spans="1:14">
      <c r="A113" s="62">
        <v>1</v>
      </c>
      <c r="B113" s="251">
        <v>2</v>
      </c>
      <c r="C113" s="252"/>
      <c r="D113" s="252"/>
      <c r="E113" s="252"/>
      <c r="F113" s="253"/>
      <c r="G113" s="62">
        <v>3</v>
      </c>
      <c r="H113" s="62">
        <v>4</v>
      </c>
      <c r="I113" s="62">
        <v>5</v>
      </c>
      <c r="J113" s="62">
        <v>6</v>
      </c>
      <c r="K113" s="49"/>
      <c r="L113" s="47"/>
      <c r="M113" s="47"/>
      <c r="N113" s="47"/>
    </row>
    <row r="114" spans="1:14">
      <c r="A114" s="62">
        <v>1</v>
      </c>
      <c r="B114" s="254" t="s">
        <v>390</v>
      </c>
      <c r="C114" s="255"/>
      <c r="D114" s="255"/>
      <c r="E114" s="255"/>
      <c r="F114" s="256"/>
      <c r="G114" s="62">
        <v>1</v>
      </c>
      <c r="H114" s="62">
        <v>12</v>
      </c>
      <c r="I114" s="76">
        <f>J114/H114</f>
        <v>10500</v>
      </c>
      <c r="J114" s="76">
        <v>126000</v>
      </c>
      <c r="K114" s="49"/>
      <c r="L114" s="47"/>
      <c r="M114" s="47"/>
      <c r="N114" s="47"/>
    </row>
    <row r="115" spans="1:14">
      <c r="A115" s="62">
        <v>2</v>
      </c>
      <c r="B115" s="254"/>
      <c r="C115" s="255"/>
      <c r="D115" s="255"/>
      <c r="E115" s="255"/>
      <c r="F115" s="256"/>
      <c r="G115" s="62"/>
      <c r="H115" s="62"/>
      <c r="I115" s="76"/>
      <c r="J115" s="76"/>
      <c r="K115" s="49"/>
      <c r="L115" s="47"/>
      <c r="M115" s="47"/>
      <c r="N115" s="47"/>
    </row>
    <row r="116" spans="1:14">
      <c r="A116" s="98"/>
      <c r="B116" s="254" t="s">
        <v>166</v>
      </c>
      <c r="C116" s="255"/>
      <c r="D116" s="255"/>
      <c r="E116" s="255"/>
      <c r="F116" s="256"/>
      <c r="G116" s="62" t="s">
        <v>167</v>
      </c>
      <c r="H116" s="62" t="s">
        <v>167</v>
      </c>
      <c r="I116" s="62" t="s">
        <v>167</v>
      </c>
      <c r="J116" s="76">
        <f>+J114+J115</f>
        <v>126000</v>
      </c>
      <c r="K116" s="49">
        <v>126000</v>
      </c>
      <c r="L116" s="47"/>
      <c r="M116" s="47"/>
      <c r="N116" s="47"/>
    </row>
    <row r="117" spans="1:14" ht="15.75">
      <c r="A117" s="99"/>
      <c r="B117" s="99"/>
      <c r="C117" s="99"/>
      <c r="D117" s="99"/>
      <c r="E117" s="99"/>
      <c r="F117" s="99"/>
      <c r="G117" s="48"/>
      <c r="H117" s="48"/>
      <c r="I117" s="48"/>
      <c r="J117" s="48"/>
      <c r="K117" s="49"/>
      <c r="L117" s="47"/>
      <c r="M117" s="47"/>
      <c r="N117" s="47"/>
    </row>
    <row r="118" spans="1:14" ht="15.75">
      <c r="A118" s="247" t="s">
        <v>229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49"/>
      <c r="L118" s="47"/>
      <c r="M118" s="47"/>
      <c r="N118" s="47"/>
    </row>
    <row r="119" spans="1:14">
      <c r="A119" s="97"/>
      <c r="B119" s="97"/>
      <c r="C119" s="97"/>
      <c r="D119" s="97"/>
      <c r="E119" s="97"/>
      <c r="F119" s="97"/>
      <c r="G119" s="48"/>
      <c r="H119" s="48"/>
      <c r="I119" s="48"/>
      <c r="J119" s="48"/>
      <c r="K119" s="49"/>
      <c r="L119" s="47"/>
      <c r="M119" s="47"/>
      <c r="N119" s="47"/>
    </row>
    <row r="120" spans="1:14">
      <c r="A120" s="58" t="s">
        <v>135</v>
      </c>
      <c r="B120" s="237" t="s">
        <v>169</v>
      </c>
      <c r="C120" s="238"/>
      <c r="D120" s="238"/>
      <c r="E120" s="238"/>
      <c r="F120" s="238"/>
      <c r="G120" s="239"/>
      <c r="H120" s="58" t="s">
        <v>171</v>
      </c>
      <c r="I120" s="58" t="s">
        <v>230</v>
      </c>
      <c r="J120" s="59" t="s">
        <v>172</v>
      </c>
      <c r="K120" s="49"/>
      <c r="L120" s="47"/>
      <c r="M120" s="47"/>
      <c r="N120" s="47"/>
    </row>
    <row r="121" spans="1:14">
      <c r="A121" s="60" t="s">
        <v>142</v>
      </c>
      <c r="B121" s="60"/>
      <c r="C121" s="78"/>
      <c r="D121" s="78"/>
      <c r="E121" s="78"/>
      <c r="F121" s="78"/>
      <c r="G121" s="78"/>
      <c r="H121" s="60" t="s">
        <v>231</v>
      </c>
      <c r="I121" s="60" t="s">
        <v>232</v>
      </c>
      <c r="J121" s="61" t="s">
        <v>220</v>
      </c>
      <c r="K121" s="49"/>
      <c r="L121" s="47"/>
      <c r="M121" s="47"/>
      <c r="N121" s="47"/>
    </row>
    <row r="122" spans="1:14">
      <c r="A122" s="60"/>
      <c r="B122" s="60"/>
      <c r="C122" s="78"/>
      <c r="D122" s="78"/>
      <c r="E122" s="78"/>
      <c r="F122" s="78"/>
      <c r="G122" s="78"/>
      <c r="H122" s="60" t="s">
        <v>233</v>
      </c>
      <c r="I122" s="60" t="s">
        <v>179</v>
      </c>
      <c r="J122" s="61"/>
      <c r="K122" s="49"/>
      <c r="L122" s="47"/>
      <c r="M122" s="47"/>
      <c r="N122" s="47"/>
    </row>
    <row r="123" spans="1:14">
      <c r="A123" s="62">
        <v>1</v>
      </c>
      <c r="B123" s="234">
        <v>2</v>
      </c>
      <c r="C123" s="235"/>
      <c r="D123" s="235"/>
      <c r="E123" s="235"/>
      <c r="F123" s="235"/>
      <c r="G123" s="236"/>
      <c r="H123" s="62">
        <v>3</v>
      </c>
      <c r="I123" s="62">
        <v>4</v>
      </c>
      <c r="J123" s="63">
        <v>5</v>
      </c>
      <c r="K123" s="49"/>
      <c r="L123" s="47"/>
      <c r="M123" s="47"/>
      <c r="N123" s="47"/>
    </row>
    <row r="124" spans="1:14">
      <c r="A124" s="98"/>
      <c r="B124" s="98"/>
      <c r="C124" s="100"/>
      <c r="D124" s="100"/>
      <c r="E124" s="100"/>
      <c r="F124" s="100"/>
      <c r="G124" s="100"/>
      <c r="H124" s="101"/>
      <c r="I124" s="98"/>
      <c r="J124" s="102"/>
      <c r="K124" s="49"/>
      <c r="L124" s="47"/>
      <c r="M124" s="47"/>
      <c r="N124" s="47"/>
    </row>
    <row r="125" spans="1:14">
      <c r="A125" s="98"/>
      <c r="B125" s="98"/>
      <c r="C125" s="100"/>
      <c r="D125" s="100"/>
      <c r="E125" s="100"/>
      <c r="F125" s="100"/>
      <c r="G125" s="100"/>
      <c r="H125" s="101"/>
      <c r="I125" s="98"/>
      <c r="J125" s="102"/>
      <c r="K125" s="49"/>
      <c r="L125" s="47"/>
      <c r="M125" s="47"/>
      <c r="N125" s="47"/>
    </row>
    <row r="126" spans="1:14">
      <c r="A126" s="98"/>
      <c r="B126" s="101" t="s">
        <v>166</v>
      </c>
      <c r="C126" s="103"/>
      <c r="D126" s="103"/>
      <c r="E126" s="103"/>
      <c r="F126" s="103"/>
      <c r="G126" s="103"/>
      <c r="H126" s="101"/>
      <c r="I126" s="101"/>
      <c r="J126" s="76">
        <f>+K126</f>
        <v>0</v>
      </c>
      <c r="K126" s="49"/>
      <c r="L126" s="47"/>
      <c r="M126" s="47"/>
      <c r="N126" s="47"/>
    </row>
    <row r="127" spans="1:14" ht="15.75">
      <c r="A127" s="92"/>
      <c r="B127" s="93"/>
      <c r="C127" s="96"/>
      <c r="D127" s="96"/>
      <c r="E127" s="96"/>
      <c r="F127" s="96"/>
      <c r="G127" s="48"/>
      <c r="H127" s="48"/>
      <c r="I127" s="48"/>
      <c r="J127" s="48"/>
      <c r="K127" s="49"/>
      <c r="L127" s="47"/>
      <c r="M127" s="47"/>
      <c r="N127" s="47"/>
    </row>
    <row r="128" spans="1:14" ht="15.75">
      <c r="A128" s="247" t="s">
        <v>234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49"/>
      <c r="L128" s="47"/>
      <c r="M128" s="47"/>
      <c r="N128" s="47"/>
    </row>
    <row r="129" spans="1:14">
      <c r="A129" s="97"/>
      <c r="B129" s="97"/>
      <c r="C129" s="97"/>
      <c r="D129" s="97"/>
      <c r="E129" s="97"/>
      <c r="F129" s="97"/>
      <c r="G129" s="48"/>
      <c r="H129" s="48"/>
      <c r="I129" s="48"/>
      <c r="J129" s="48"/>
      <c r="K129" s="49"/>
      <c r="L129" s="47"/>
      <c r="M129" s="47"/>
      <c r="N129" s="47"/>
    </row>
    <row r="130" spans="1:14">
      <c r="A130" s="58" t="s">
        <v>135</v>
      </c>
      <c r="B130" s="237" t="s">
        <v>219</v>
      </c>
      <c r="C130" s="238"/>
      <c r="D130" s="238"/>
      <c r="E130" s="238"/>
      <c r="F130" s="237" t="s">
        <v>182</v>
      </c>
      <c r="G130" s="239"/>
      <c r="H130" s="58" t="s">
        <v>235</v>
      </c>
      <c r="I130" s="58" t="s">
        <v>236</v>
      </c>
      <c r="J130" s="58" t="s">
        <v>172</v>
      </c>
      <c r="K130" s="49"/>
      <c r="L130" s="47"/>
      <c r="M130" s="47"/>
      <c r="N130" s="47"/>
    </row>
    <row r="131" spans="1:14">
      <c r="A131" s="60" t="s">
        <v>142</v>
      </c>
      <c r="B131" s="237"/>
      <c r="C131" s="238"/>
      <c r="D131" s="238"/>
      <c r="E131" s="238"/>
      <c r="F131" s="237" t="s">
        <v>237</v>
      </c>
      <c r="G131" s="239"/>
      <c r="H131" s="60" t="s">
        <v>238</v>
      </c>
      <c r="I131" s="60" t="s">
        <v>221</v>
      </c>
      <c r="J131" s="60" t="s">
        <v>239</v>
      </c>
      <c r="K131" s="49"/>
      <c r="L131" s="47"/>
      <c r="M131" s="47"/>
      <c r="N131" s="47"/>
    </row>
    <row r="132" spans="1:14">
      <c r="A132" s="60"/>
      <c r="B132" s="237"/>
      <c r="C132" s="238"/>
      <c r="D132" s="238"/>
      <c r="E132" s="238"/>
      <c r="F132" s="237" t="s">
        <v>240</v>
      </c>
      <c r="G132" s="239"/>
      <c r="H132" s="60" t="s">
        <v>241</v>
      </c>
      <c r="I132" s="60"/>
      <c r="J132" s="60"/>
      <c r="K132" s="49"/>
      <c r="L132" s="47"/>
      <c r="M132" s="47"/>
      <c r="N132" s="47"/>
    </row>
    <row r="133" spans="1:14">
      <c r="A133" s="62">
        <v>1</v>
      </c>
      <c r="B133" s="251">
        <v>2</v>
      </c>
      <c r="C133" s="252"/>
      <c r="D133" s="252"/>
      <c r="E133" s="252"/>
      <c r="F133" s="234">
        <v>3</v>
      </c>
      <c r="G133" s="236"/>
      <c r="H133" s="62">
        <v>4</v>
      </c>
      <c r="I133" s="62">
        <v>5</v>
      </c>
      <c r="J133" s="62">
        <v>6</v>
      </c>
      <c r="K133" s="49"/>
      <c r="L133" s="47"/>
      <c r="M133" s="47"/>
      <c r="N133" s="47"/>
    </row>
    <row r="134" spans="1:14">
      <c r="A134" s="62"/>
      <c r="B134" s="101"/>
      <c r="C134" s="103"/>
      <c r="D134" s="103"/>
      <c r="E134" s="103"/>
      <c r="F134" s="104"/>
      <c r="G134" s="105"/>
      <c r="H134" s="76"/>
      <c r="I134" s="62"/>
      <c r="J134" s="76"/>
      <c r="K134" s="49"/>
      <c r="L134" s="47"/>
      <c r="M134" s="47"/>
      <c r="N134" s="47"/>
    </row>
    <row r="135" spans="1:14">
      <c r="A135" s="98"/>
      <c r="B135" s="101" t="s">
        <v>166</v>
      </c>
      <c r="C135" s="103"/>
      <c r="D135" s="103"/>
      <c r="E135" s="103"/>
      <c r="F135" s="106" t="s">
        <v>167</v>
      </c>
      <c r="G135" s="105"/>
      <c r="H135" s="62" t="s">
        <v>167</v>
      </c>
      <c r="I135" s="62" t="s">
        <v>167</v>
      </c>
      <c r="J135" s="76">
        <f>+SUM(J134:J134)</f>
        <v>0</v>
      </c>
      <c r="K135" s="49"/>
      <c r="L135" s="107"/>
      <c r="M135" s="47"/>
      <c r="N135" s="47"/>
    </row>
    <row r="136" spans="1:14" ht="15.75">
      <c r="A136" s="99"/>
      <c r="B136" s="99"/>
      <c r="C136" s="99"/>
      <c r="D136" s="99"/>
      <c r="E136" s="99"/>
      <c r="F136" s="99"/>
      <c r="G136" s="48"/>
      <c r="H136" s="48"/>
      <c r="I136" s="48"/>
      <c r="J136" s="48"/>
      <c r="K136" s="49"/>
      <c r="L136" s="47"/>
      <c r="M136" s="47"/>
      <c r="N136" s="47"/>
    </row>
    <row r="137" spans="1:14" ht="15.75">
      <c r="A137" s="247" t="s">
        <v>242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49"/>
      <c r="L137" s="47"/>
      <c r="M137" s="47"/>
      <c r="N137" s="47"/>
    </row>
    <row r="138" spans="1:14">
      <c r="A138" s="97"/>
      <c r="B138" s="97"/>
      <c r="C138" s="97"/>
      <c r="D138" s="97"/>
      <c r="E138" s="97"/>
      <c r="F138" s="97"/>
      <c r="G138" s="48"/>
      <c r="H138" s="48"/>
      <c r="I138" s="48"/>
      <c r="J138" s="48"/>
      <c r="K138" s="49"/>
      <c r="L138" s="47"/>
      <c r="M138" s="47"/>
      <c r="N138" s="47"/>
    </row>
    <row r="139" spans="1:14">
      <c r="A139" s="58" t="s">
        <v>135</v>
      </c>
      <c r="B139" s="237" t="s">
        <v>219</v>
      </c>
      <c r="C139" s="238"/>
      <c r="D139" s="238"/>
      <c r="E139" s="238"/>
      <c r="F139" s="238"/>
      <c r="G139" s="239"/>
      <c r="H139" s="58" t="s">
        <v>171</v>
      </c>
      <c r="I139" s="58" t="s">
        <v>243</v>
      </c>
      <c r="J139" s="59" t="s">
        <v>224</v>
      </c>
      <c r="K139" s="49"/>
      <c r="L139" s="47"/>
      <c r="M139" s="47"/>
      <c r="N139" s="47"/>
    </row>
    <row r="140" spans="1:14">
      <c r="A140" s="60" t="s">
        <v>142</v>
      </c>
      <c r="B140" s="60"/>
      <c r="C140" s="78"/>
      <c r="D140" s="78"/>
      <c r="E140" s="78"/>
      <c r="F140" s="78"/>
      <c r="G140" s="78"/>
      <c r="H140" s="60"/>
      <c r="I140" s="60" t="s">
        <v>244</v>
      </c>
      <c r="J140" s="61" t="s">
        <v>245</v>
      </c>
      <c r="K140" s="49"/>
      <c r="L140" s="47"/>
      <c r="M140" s="47"/>
      <c r="N140" s="47"/>
    </row>
    <row r="141" spans="1:14">
      <c r="A141" s="60"/>
      <c r="B141" s="60"/>
      <c r="C141" s="78"/>
      <c r="D141" s="78"/>
      <c r="E141" s="78"/>
      <c r="F141" s="78"/>
      <c r="G141" s="78"/>
      <c r="H141" s="60"/>
      <c r="I141" s="60" t="s">
        <v>246</v>
      </c>
      <c r="J141" s="61" t="s">
        <v>179</v>
      </c>
      <c r="K141" s="49"/>
      <c r="L141" s="47"/>
      <c r="M141" s="47"/>
      <c r="N141" s="47"/>
    </row>
    <row r="142" spans="1:14">
      <c r="A142" s="62">
        <v>1</v>
      </c>
      <c r="B142" s="234">
        <v>2</v>
      </c>
      <c r="C142" s="235"/>
      <c r="D142" s="235"/>
      <c r="E142" s="235"/>
      <c r="F142" s="235"/>
      <c r="G142" s="236"/>
      <c r="H142" s="62">
        <v>3</v>
      </c>
      <c r="I142" s="62">
        <v>4</v>
      </c>
      <c r="J142" s="63">
        <v>5</v>
      </c>
      <c r="K142" s="49"/>
      <c r="L142" s="47"/>
      <c r="M142" s="47"/>
      <c r="N142" s="47"/>
    </row>
    <row r="143" spans="1:14">
      <c r="A143" s="62"/>
      <c r="B143" s="98"/>
      <c r="C143" s="100"/>
      <c r="D143" s="100"/>
      <c r="E143" s="100"/>
      <c r="F143" s="100"/>
      <c r="G143" s="100"/>
      <c r="H143" s="98"/>
      <c r="I143" s="98"/>
      <c r="J143" s="102"/>
      <c r="K143" s="49"/>
      <c r="L143" s="47"/>
      <c r="M143" s="47"/>
      <c r="N143" s="47"/>
    </row>
    <row r="144" spans="1:14">
      <c r="A144" s="62"/>
      <c r="B144" s="98"/>
      <c r="C144" s="100"/>
      <c r="D144" s="100"/>
      <c r="E144" s="100"/>
      <c r="F144" s="100"/>
      <c r="G144" s="100"/>
      <c r="H144" s="98"/>
      <c r="I144" s="98"/>
      <c r="J144" s="102"/>
      <c r="K144" s="49"/>
      <c r="L144" s="47"/>
      <c r="M144" s="47"/>
      <c r="N144" s="47"/>
    </row>
    <row r="145" spans="1:14">
      <c r="A145" s="62"/>
      <c r="B145" s="101" t="s">
        <v>166</v>
      </c>
      <c r="C145" s="103"/>
      <c r="D145" s="103"/>
      <c r="E145" s="103"/>
      <c r="F145" s="103"/>
      <c r="G145" s="103"/>
      <c r="H145" s="62" t="s">
        <v>167</v>
      </c>
      <c r="I145" s="62" t="s">
        <v>167</v>
      </c>
      <c r="J145" s="75" t="s">
        <v>167</v>
      </c>
      <c r="K145" s="49"/>
      <c r="L145" s="47"/>
      <c r="M145" s="47"/>
      <c r="N145" s="47"/>
    </row>
    <row r="146" spans="1:14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9"/>
      <c r="L146" s="47"/>
      <c r="M146" s="47"/>
      <c r="N146" s="47"/>
    </row>
    <row r="147" spans="1:14" ht="15.75">
      <c r="A147" s="247" t="s">
        <v>247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49"/>
      <c r="L147" s="47"/>
      <c r="M147" s="47"/>
      <c r="N147" s="47"/>
    </row>
    <row r="148" spans="1:14">
      <c r="A148" s="91"/>
      <c r="B148" s="91"/>
      <c r="C148" s="91"/>
      <c r="D148" s="91"/>
      <c r="E148" s="91"/>
      <c r="F148" s="48"/>
      <c r="G148" s="48"/>
      <c r="H148" s="48"/>
      <c r="I148" s="48"/>
      <c r="J148" s="48"/>
      <c r="K148" s="49"/>
      <c r="L148" s="47"/>
      <c r="M148" s="47"/>
      <c r="N148" s="47"/>
    </row>
    <row r="149" spans="1:14">
      <c r="A149" s="58" t="s">
        <v>135</v>
      </c>
      <c r="B149" s="237" t="s">
        <v>169</v>
      </c>
      <c r="C149" s="238"/>
      <c r="D149" s="238"/>
      <c r="E149" s="238"/>
      <c r="F149" s="238"/>
      <c r="G149" s="239"/>
      <c r="H149" s="58" t="s">
        <v>248</v>
      </c>
      <c r="I149" s="58" t="s">
        <v>171</v>
      </c>
      <c r="J149" s="59" t="s">
        <v>224</v>
      </c>
      <c r="K149" s="49"/>
      <c r="L149" s="47"/>
      <c r="M149" s="47"/>
      <c r="N149" s="47"/>
    </row>
    <row r="150" spans="1:14">
      <c r="A150" s="60" t="s">
        <v>142</v>
      </c>
      <c r="B150" s="60"/>
      <c r="C150" s="78"/>
      <c r="D150" s="78"/>
      <c r="E150" s="78"/>
      <c r="F150" s="78"/>
      <c r="G150" s="78"/>
      <c r="H150" s="60"/>
      <c r="I150" s="60" t="s">
        <v>249</v>
      </c>
      <c r="J150" s="61" t="s">
        <v>250</v>
      </c>
      <c r="K150" s="49"/>
      <c r="L150" s="47"/>
      <c r="M150" s="47"/>
      <c r="N150" s="47"/>
    </row>
    <row r="151" spans="1:14">
      <c r="A151" s="60"/>
      <c r="B151" s="60"/>
      <c r="C151" s="78"/>
      <c r="D151" s="78"/>
      <c r="E151" s="78"/>
      <c r="F151" s="78"/>
      <c r="G151" s="78"/>
      <c r="H151" s="60"/>
      <c r="I151" s="60" t="s">
        <v>251</v>
      </c>
      <c r="J151" s="61" t="s">
        <v>179</v>
      </c>
      <c r="K151" s="49"/>
      <c r="L151" s="47"/>
      <c r="M151" s="47"/>
      <c r="N151" s="47"/>
    </row>
    <row r="152" spans="1:14">
      <c r="A152" s="62">
        <v>1</v>
      </c>
      <c r="B152" s="234">
        <v>2</v>
      </c>
      <c r="C152" s="235"/>
      <c r="D152" s="235"/>
      <c r="E152" s="235"/>
      <c r="F152" s="235"/>
      <c r="G152" s="236"/>
      <c r="H152" s="62">
        <v>3</v>
      </c>
      <c r="I152" s="62">
        <v>4</v>
      </c>
      <c r="J152" s="63">
        <v>5</v>
      </c>
      <c r="K152" s="49"/>
      <c r="L152" s="47"/>
      <c r="M152" s="47"/>
      <c r="N152" s="47"/>
    </row>
    <row r="153" spans="1:14">
      <c r="A153" s="62">
        <v>1</v>
      </c>
      <c r="B153" s="98"/>
      <c r="C153" s="100"/>
      <c r="D153" s="100"/>
      <c r="E153" s="100"/>
      <c r="F153" s="100"/>
      <c r="G153" s="100"/>
      <c r="H153" s="98"/>
      <c r="I153" s="108"/>
      <c r="J153" s="76"/>
      <c r="K153" s="49"/>
      <c r="L153" s="47"/>
      <c r="M153" s="47"/>
      <c r="N153" s="47"/>
    </row>
    <row r="154" spans="1:14">
      <c r="A154" s="62"/>
      <c r="B154" s="98"/>
      <c r="C154" s="100"/>
      <c r="D154" s="100"/>
      <c r="E154" s="100"/>
      <c r="F154" s="100"/>
      <c r="G154" s="100"/>
      <c r="H154" s="98"/>
      <c r="I154" s="98"/>
      <c r="J154" s="76"/>
      <c r="K154" s="49"/>
      <c r="L154" s="47"/>
      <c r="M154" s="47"/>
      <c r="N154" s="47"/>
    </row>
    <row r="155" spans="1:14">
      <c r="A155" s="62"/>
      <c r="B155" s="101" t="s">
        <v>166</v>
      </c>
      <c r="C155" s="103"/>
      <c r="D155" s="103"/>
      <c r="E155" s="103"/>
      <c r="F155" s="103"/>
      <c r="G155" s="103"/>
      <c r="H155" s="62" t="s">
        <v>167</v>
      </c>
      <c r="I155" s="62" t="s">
        <v>167</v>
      </c>
      <c r="J155" s="76">
        <f>+J153</f>
        <v>0</v>
      </c>
      <c r="K155" s="49"/>
      <c r="L155" s="47"/>
      <c r="M155" s="47"/>
      <c r="N155" s="47"/>
    </row>
    <row r="156" spans="1:14" ht="15.75">
      <c r="A156" s="99"/>
      <c r="B156" s="99"/>
      <c r="C156" s="99"/>
      <c r="D156" s="99"/>
      <c r="E156" s="99"/>
      <c r="F156" s="48"/>
      <c r="G156" s="48"/>
      <c r="H156" s="48"/>
      <c r="I156" s="48"/>
      <c r="J156" s="48"/>
      <c r="K156" s="49"/>
      <c r="L156" s="47"/>
      <c r="M156" s="47"/>
      <c r="N156" s="47"/>
    </row>
    <row r="157" spans="1:14" ht="15.75">
      <c r="A157" s="247" t="s">
        <v>252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49"/>
      <c r="L157" s="47"/>
      <c r="M157" s="47"/>
      <c r="N157" s="47"/>
    </row>
    <row r="158" spans="1:14">
      <c r="A158" s="91"/>
      <c r="B158" s="91"/>
      <c r="C158" s="91"/>
      <c r="D158" s="91"/>
      <c r="E158" s="91"/>
      <c r="F158" s="48"/>
      <c r="G158" s="48"/>
      <c r="H158" s="48"/>
      <c r="I158" s="48"/>
      <c r="J158" s="48"/>
      <c r="K158" s="49"/>
      <c r="L158" s="47"/>
      <c r="M158" s="47"/>
      <c r="N158" s="47"/>
    </row>
    <row r="159" spans="1:14">
      <c r="A159" s="58" t="s">
        <v>135</v>
      </c>
      <c r="B159" s="237" t="s">
        <v>169</v>
      </c>
      <c r="C159" s="238"/>
      <c r="D159" s="238"/>
      <c r="E159" s="238"/>
      <c r="F159" s="238"/>
      <c r="G159" s="238"/>
      <c r="H159" s="239"/>
      <c r="I159" s="58" t="s">
        <v>371</v>
      </c>
      <c r="J159" s="59" t="s">
        <v>224</v>
      </c>
      <c r="K159" s="49"/>
      <c r="L159" s="47"/>
      <c r="M159" s="47"/>
      <c r="N159" s="47"/>
    </row>
    <row r="160" spans="1:14">
      <c r="A160" s="60" t="s">
        <v>142</v>
      </c>
      <c r="B160" s="60"/>
      <c r="C160" s="78"/>
      <c r="D160" s="78"/>
      <c r="E160" s="78"/>
      <c r="F160" s="78"/>
      <c r="G160" s="78"/>
      <c r="H160" s="109"/>
      <c r="I160" s="60"/>
      <c r="J160" s="61" t="s">
        <v>254</v>
      </c>
      <c r="K160" s="49"/>
      <c r="L160" s="47"/>
      <c r="M160" s="47"/>
      <c r="N160" s="47"/>
    </row>
    <row r="161" spans="1:14">
      <c r="A161" s="60"/>
      <c r="B161" s="60"/>
      <c r="C161" s="78"/>
      <c r="D161" s="78"/>
      <c r="E161" s="78"/>
      <c r="F161" s="78"/>
      <c r="G161" s="78"/>
      <c r="H161" s="110"/>
      <c r="I161" s="60"/>
      <c r="J161" s="61"/>
      <c r="K161" s="49"/>
      <c r="L161" s="47"/>
      <c r="M161" s="47"/>
      <c r="N161" s="47"/>
    </row>
    <row r="162" spans="1:14">
      <c r="A162" s="62">
        <v>1</v>
      </c>
      <c r="B162" s="234">
        <v>2</v>
      </c>
      <c r="C162" s="235"/>
      <c r="D162" s="235"/>
      <c r="E162" s="235"/>
      <c r="F162" s="235"/>
      <c r="G162" s="235"/>
      <c r="H162" s="236"/>
      <c r="I162" s="62">
        <v>3</v>
      </c>
      <c r="J162" s="63">
        <v>4</v>
      </c>
      <c r="K162" s="49"/>
      <c r="L162" s="47"/>
      <c r="M162" s="47"/>
      <c r="N162" s="47"/>
    </row>
    <row r="163" spans="1:14">
      <c r="A163" s="62">
        <v>1</v>
      </c>
      <c r="B163" s="101" t="s">
        <v>368</v>
      </c>
      <c r="C163" s="103"/>
      <c r="D163" s="103"/>
      <c r="E163" s="103"/>
      <c r="F163" s="103"/>
      <c r="G163" s="103"/>
      <c r="H163" s="103"/>
      <c r="I163" s="108"/>
      <c r="J163" s="76"/>
      <c r="K163" s="49"/>
      <c r="L163" s="47"/>
      <c r="M163" s="47"/>
      <c r="N163" s="47"/>
    </row>
    <row r="164" spans="1:14">
      <c r="A164" s="171"/>
      <c r="B164" s="101" t="s">
        <v>372</v>
      </c>
      <c r="C164" s="103"/>
      <c r="D164" s="103"/>
      <c r="E164" s="103"/>
      <c r="F164" s="103"/>
      <c r="G164" s="103"/>
      <c r="H164" s="103"/>
      <c r="I164" s="108"/>
      <c r="J164" s="76"/>
      <c r="K164" s="49"/>
      <c r="L164" s="47"/>
      <c r="M164" s="47"/>
      <c r="N164" s="47"/>
    </row>
    <row r="165" spans="1:14">
      <c r="A165" s="171"/>
      <c r="B165" s="101" t="s">
        <v>373</v>
      </c>
      <c r="C165" s="103"/>
      <c r="D165" s="103"/>
      <c r="E165" s="103"/>
      <c r="F165" s="103"/>
      <c r="G165" s="103"/>
      <c r="H165" s="103"/>
      <c r="I165" s="108"/>
      <c r="J165" s="76"/>
      <c r="K165" s="49"/>
      <c r="L165" s="47"/>
      <c r="M165" s="47"/>
      <c r="N165" s="47"/>
    </row>
    <row r="166" spans="1:14">
      <c r="A166" s="171"/>
      <c r="B166" s="101" t="s">
        <v>369</v>
      </c>
      <c r="C166" s="103"/>
      <c r="D166" s="103"/>
      <c r="E166" s="103"/>
      <c r="F166" s="103"/>
      <c r="G166" s="103"/>
      <c r="H166" s="103"/>
      <c r="I166" s="108"/>
      <c r="J166" s="76"/>
      <c r="K166" s="49"/>
      <c r="L166" s="47"/>
      <c r="M166" s="47"/>
      <c r="N166" s="47"/>
    </row>
    <row r="167" spans="1:14">
      <c r="A167" s="171"/>
      <c r="B167" s="101" t="s">
        <v>370</v>
      </c>
      <c r="C167" s="103"/>
      <c r="D167" s="103"/>
      <c r="E167" s="103"/>
      <c r="F167" s="103"/>
      <c r="G167" s="103"/>
      <c r="H167" s="103"/>
      <c r="I167" s="108"/>
      <c r="J167" s="76"/>
      <c r="K167" s="49"/>
      <c r="L167" s="47"/>
      <c r="M167" s="47"/>
      <c r="N167" s="47"/>
    </row>
    <row r="168" spans="1:14">
      <c r="A168" s="62"/>
      <c r="B168" s="101" t="s">
        <v>166</v>
      </c>
      <c r="C168" s="103"/>
      <c r="D168" s="103"/>
      <c r="E168" s="103"/>
      <c r="F168" s="103"/>
      <c r="G168" s="103"/>
      <c r="H168" s="103"/>
      <c r="I168" s="62" t="s">
        <v>167</v>
      </c>
      <c r="J168" s="111">
        <f>SUM(J163:J167)</f>
        <v>0</v>
      </c>
      <c r="K168" s="7">
        <v>0</v>
      </c>
      <c r="L168" s="107"/>
      <c r="M168" s="47"/>
      <c r="N168" s="47"/>
    </row>
    <row r="169" spans="1:14" ht="15.75">
      <c r="A169" s="99"/>
      <c r="B169" s="99"/>
      <c r="C169" s="99"/>
      <c r="D169" s="99"/>
      <c r="E169" s="99"/>
      <c r="F169" s="51"/>
      <c r="G169" s="51"/>
      <c r="H169" s="51"/>
      <c r="I169" s="51"/>
      <c r="J169" s="51"/>
      <c r="K169" s="49"/>
      <c r="L169" s="47"/>
      <c r="M169" s="47"/>
      <c r="N169" s="47"/>
    </row>
    <row r="170" spans="1:14" ht="15.75">
      <c r="A170" s="247" t="s">
        <v>255</v>
      </c>
      <c r="B170" s="247"/>
      <c r="C170" s="247"/>
      <c r="D170" s="247"/>
      <c r="E170" s="247"/>
      <c r="F170" s="247"/>
      <c r="G170" s="247"/>
      <c r="H170" s="247"/>
      <c r="I170" s="247"/>
      <c r="J170" s="247"/>
      <c r="K170" s="49"/>
      <c r="L170" s="47"/>
      <c r="M170" s="47"/>
      <c r="N170" s="47"/>
    </row>
    <row r="171" spans="1:14" ht="15.75">
      <c r="A171" s="91"/>
      <c r="B171" s="91"/>
      <c r="C171" s="91"/>
      <c r="D171" s="91"/>
      <c r="E171" s="91"/>
      <c r="F171" s="51"/>
      <c r="G171" s="51"/>
      <c r="H171" s="51"/>
      <c r="I171" s="51"/>
      <c r="J171" s="51"/>
      <c r="K171" s="49"/>
      <c r="L171" s="47"/>
      <c r="M171" s="47"/>
      <c r="N171" s="47"/>
    </row>
    <row r="172" spans="1:14">
      <c r="A172" s="58" t="s">
        <v>135</v>
      </c>
      <c r="B172" s="237" t="s">
        <v>169</v>
      </c>
      <c r="C172" s="238"/>
      <c r="D172" s="238"/>
      <c r="E172" s="238"/>
      <c r="F172" s="238"/>
      <c r="G172" s="239"/>
      <c r="H172" s="58" t="s">
        <v>171</v>
      </c>
      <c r="I172" s="58" t="s">
        <v>256</v>
      </c>
      <c r="J172" s="58" t="s">
        <v>172</v>
      </c>
      <c r="K172" s="49"/>
      <c r="L172" s="47"/>
      <c r="M172" s="47"/>
      <c r="N172" s="47"/>
    </row>
    <row r="173" spans="1:14">
      <c r="A173" s="60" t="s">
        <v>142</v>
      </c>
      <c r="B173" s="60"/>
      <c r="C173" s="78"/>
      <c r="D173" s="78"/>
      <c r="E173" s="78"/>
      <c r="F173" s="78"/>
      <c r="G173" s="78"/>
      <c r="H173" s="60"/>
      <c r="I173" s="60" t="s">
        <v>257</v>
      </c>
      <c r="J173" s="60" t="s">
        <v>220</v>
      </c>
      <c r="K173" s="49"/>
      <c r="L173" s="47"/>
      <c r="M173" s="47"/>
      <c r="N173" s="47"/>
    </row>
    <row r="174" spans="1:14">
      <c r="A174" s="60"/>
      <c r="B174" s="60"/>
      <c r="C174" s="78"/>
      <c r="D174" s="78"/>
      <c r="E174" s="78"/>
      <c r="F174" s="78"/>
      <c r="G174" s="78"/>
      <c r="H174" s="60"/>
      <c r="I174" s="60" t="s">
        <v>179</v>
      </c>
      <c r="J174" s="60"/>
      <c r="K174" s="49"/>
      <c r="L174" s="47"/>
      <c r="M174" s="47"/>
      <c r="N174" s="47"/>
    </row>
    <row r="175" spans="1:14">
      <c r="A175" s="62">
        <v>1</v>
      </c>
      <c r="B175" s="234">
        <v>2</v>
      </c>
      <c r="C175" s="235"/>
      <c r="D175" s="235"/>
      <c r="E175" s="235"/>
      <c r="F175" s="235"/>
      <c r="G175" s="236"/>
      <c r="H175" s="62">
        <v>3</v>
      </c>
      <c r="I175" s="62">
        <v>4</v>
      </c>
      <c r="J175" s="62">
        <v>5</v>
      </c>
      <c r="K175" s="49"/>
      <c r="L175" s="47"/>
      <c r="M175" s="47"/>
      <c r="N175" s="47"/>
    </row>
    <row r="176" spans="1:14">
      <c r="A176" s="62"/>
      <c r="B176" s="129" t="s">
        <v>260</v>
      </c>
      <c r="C176" s="80"/>
      <c r="D176" s="80"/>
      <c r="E176" s="80"/>
      <c r="F176" s="80"/>
      <c r="G176" s="80"/>
      <c r="H176" s="69">
        <v>1800</v>
      </c>
      <c r="I176" s="66">
        <f>J176/H176</f>
        <v>833.33333333333337</v>
      </c>
      <c r="J176" s="66">
        <v>1500000</v>
      </c>
      <c r="K176" s="49"/>
      <c r="L176" s="47"/>
      <c r="M176" s="47"/>
      <c r="N176" s="47"/>
    </row>
    <row r="177" spans="1:14">
      <c r="A177" s="152"/>
      <c r="B177" s="129" t="s">
        <v>346</v>
      </c>
      <c r="C177" s="80"/>
      <c r="D177" s="80"/>
      <c r="E177" s="80"/>
      <c r="F177" s="80"/>
      <c r="G177" s="80"/>
      <c r="H177" s="69"/>
      <c r="I177" s="66"/>
      <c r="J177" s="66">
        <v>1743520</v>
      </c>
      <c r="K177" s="49"/>
      <c r="L177" s="47"/>
      <c r="M177" s="47"/>
      <c r="N177" s="47"/>
    </row>
    <row r="178" spans="1:14">
      <c r="A178" s="62"/>
      <c r="B178" s="129" t="s">
        <v>345</v>
      </c>
      <c r="C178" s="80"/>
      <c r="D178" s="80"/>
      <c r="E178" s="80"/>
      <c r="F178" s="80"/>
      <c r="G178" s="80"/>
      <c r="H178" s="69"/>
      <c r="I178" s="66"/>
      <c r="J178" s="66">
        <v>210000</v>
      </c>
      <c r="K178" s="49"/>
      <c r="L178" s="47"/>
      <c r="M178" s="47"/>
      <c r="N178" s="47"/>
    </row>
    <row r="179" spans="1:14" ht="15.75">
      <c r="A179" s="62"/>
      <c r="B179" s="101" t="s">
        <v>166</v>
      </c>
      <c r="C179" s="103"/>
      <c r="D179" s="103"/>
      <c r="E179" s="103"/>
      <c r="F179" s="103"/>
      <c r="G179" s="103"/>
      <c r="H179" s="62" t="s">
        <v>167</v>
      </c>
      <c r="I179" s="62" t="s">
        <v>167</v>
      </c>
      <c r="J179" s="76">
        <f>SUM(J176:J178)</f>
        <v>3453520</v>
      </c>
      <c r="K179" s="49">
        <f>3243520+210000</f>
        <v>3453520</v>
      </c>
      <c r="L179" s="180"/>
      <c r="M179" s="47"/>
      <c r="N179" s="47"/>
    </row>
    <row r="181" spans="1:14">
      <c r="K181" s="7">
        <f>SUM(K1:K180)</f>
        <v>88774400</v>
      </c>
    </row>
  </sheetData>
  <mergeCells count="58">
    <mergeCell ref="B162:H162"/>
    <mergeCell ref="A170:J170"/>
    <mergeCell ref="B172:G172"/>
    <mergeCell ref="B175:G175"/>
    <mergeCell ref="B142:G142"/>
    <mergeCell ref="A147:J147"/>
    <mergeCell ref="B149:G149"/>
    <mergeCell ref="B152:G152"/>
    <mergeCell ref="A157:J157"/>
    <mergeCell ref="B159:H159"/>
    <mergeCell ref="B139:G139"/>
    <mergeCell ref="B120:G120"/>
    <mergeCell ref="B123:G123"/>
    <mergeCell ref="A128:J128"/>
    <mergeCell ref="B130:E130"/>
    <mergeCell ref="F130:G130"/>
    <mergeCell ref="B131:E131"/>
    <mergeCell ref="F131:G131"/>
    <mergeCell ref="B132:E132"/>
    <mergeCell ref="F132:G132"/>
    <mergeCell ref="B133:E133"/>
    <mergeCell ref="F133:G133"/>
    <mergeCell ref="A137:J137"/>
    <mergeCell ref="A118:J118"/>
    <mergeCell ref="A102:J102"/>
    <mergeCell ref="A108:J108"/>
    <mergeCell ref="B110:F110"/>
    <mergeCell ref="B111:F111"/>
    <mergeCell ref="B112:F112"/>
    <mergeCell ref="B113:F113"/>
    <mergeCell ref="B114:F114"/>
    <mergeCell ref="B115:F115"/>
    <mergeCell ref="B116:F116"/>
    <mergeCell ref="A79:J79"/>
    <mergeCell ref="A80:J80"/>
    <mergeCell ref="B82:H82"/>
    <mergeCell ref="B86:H86"/>
    <mergeCell ref="B69:F69"/>
    <mergeCell ref="B73:F73"/>
    <mergeCell ref="B74:F74"/>
    <mergeCell ref="B75:F75"/>
    <mergeCell ref="B76:F76"/>
    <mergeCell ref="A78:J78"/>
    <mergeCell ref="A67:J67"/>
    <mergeCell ref="A1:J1"/>
    <mergeCell ref="A3:J3"/>
    <mergeCell ref="A9:J9"/>
    <mergeCell ref="D11:G11"/>
    <mergeCell ref="E12:G12"/>
    <mergeCell ref="A56:J56"/>
    <mergeCell ref="B58:F58"/>
    <mergeCell ref="B62:F62"/>
    <mergeCell ref="B63:F63"/>
    <mergeCell ref="B64:F64"/>
    <mergeCell ref="B65:F65"/>
    <mergeCell ref="A17:A22"/>
    <mergeCell ref="A23:A30"/>
    <mergeCell ref="A32:A53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68"/>
  <sheetViews>
    <sheetView view="pageBreakPreview" topLeftCell="A124" zoomScaleSheetLayoutView="100" workbookViewId="0">
      <selection activeCell="J145" sqref="J145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0" bestFit="1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347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303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>
        <v>2</v>
      </c>
      <c r="D18" s="66">
        <f>SUM(E18:G18)</f>
        <v>1400</v>
      </c>
      <c r="E18" s="66">
        <v>1400</v>
      </c>
      <c r="F18" s="66"/>
      <c r="G18" s="66"/>
      <c r="H18" s="66"/>
      <c r="I18" s="65">
        <v>2.5</v>
      </c>
      <c r="J18" s="66">
        <f>C18*D18*(1+H18/100)*I18*12</f>
        <v>84000</v>
      </c>
      <c r="K18" s="49"/>
      <c r="L18" s="49"/>
      <c r="M18" s="47"/>
      <c r="N18" s="47"/>
    </row>
    <row r="19" spans="1:14">
      <c r="A19" s="114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14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14" t="s">
        <v>167</v>
      </c>
      <c r="D21" s="66">
        <f>+SUM(D17:D20)</f>
        <v>1400</v>
      </c>
      <c r="E21" s="114" t="s">
        <v>167</v>
      </c>
      <c r="F21" s="114" t="s">
        <v>167</v>
      </c>
      <c r="G21" s="114" t="s">
        <v>167</v>
      </c>
      <c r="H21" s="69" t="s">
        <v>167</v>
      </c>
      <c r="I21" s="114" t="s">
        <v>167</v>
      </c>
      <c r="J21" s="66">
        <f>+SUM(J17:J20)</f>
        <v>84000</v>
      </c>
      <c r="K21" s="49">
        <v>84000</v>
      </c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18" t="s">
        <v>135</v>
      </c>
      <c r="B25" s="237" t="s">
        <v>169</v>
      </c>
      <c r="C25" s="238"/>
      <c r="D25" s="238"/>
      <c r="E25" s="238"/>
      <c r="F25" s="239"/>
      <c r="G25" s="118" t="s">
        <v>170</v>
      </c>
      <c r="H25" s="118" t="s">
        <v>171</v>
      </c>
      <c r="I25" s="118" t="s">
        <v>171</v>
      </c>
      <c r="J25" s="59" t="s">
        <v>172</v>
      </c>
      <c r="K25" s="49"/>
      <c r="L25" s="47"/>
      <c r="M25" s="47"/>
      <c r="N25" s="47"/>
    </row>
    <row r="26" spans="1:14">
      <c r="A26" s="122" t="s">
        <v>142</v>
      </c>
      <c r="B26" s="122"/>
      <c r="C26" s="71"/>
      <c r="D26" s="71"/>
      <c r="E26" s="71"/>
      <c r="F26" s="72"/>
      <c r="G26" s="122" t="s">
        <v>173</v>
      </c>
      <c r="H26" s="122" t="s">
        <v>174</v>
      </c>
      <c r="I26" s="122" t="s">
        <v>175</v>
      </c>
      <c r="J26" s="61" t="s">
        <v>176</v>
      </c>
      <c r="K26" s="49"/>
      <c r="L26" s="47"/>
      <c r="M26" s="47"/>
      <c r="N26" s="47"/>
    </row>
    <row r="27" spans="1:14">
      <c r="A27" s="122"/>
      <c r="B27" s="122"/>
      <c r="C27" s="71"/>
      <c r="D27" s="71"/>
      <c r="E27" s="71"/>
      <c r="F27" s="72"/>
      <c r="G27" s="122" t="s">
        <v>177</v>
      </c>
      <c r="H27" s="122" t="s">
        <v>178</v>
      </c>
      <c r="I27" s="122"/>
      <c r="J27" s="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75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75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75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18" t="s">
        <v>135</v>
      </c>
      <c r="B36" s="237" t="s">
        <v>169</v>
      </c>
      <c r="C36" s="238"/>
      <c r="D36" s="238"/>
      <c r="E36" s="238"/>
      <c r="F36" s="239"/>
      <c r="G36" s="118" t="s">
        <v>181</v>
      </c>
      <c r="H36" s="118" t="s">
        <v>171</v>
      </c>
      <c r="I36" s="118" t="s">
        <v>182</v>
      </c>
      <c r="J36" s="59" t="s">
        <v>172</v>
      </c>
      <c r="K36" s="49"/>
      <c r="L36" s="47"/>
      <c r="M36" s="47"/>
      <c r="N36" s="47"/>
    </row>
    <row r="37" spans="1:14">
      <c r="A37" s="122" t="s">
        <v>142</v>
      </c>
      <c r="B37" s="122"/>
      <c r="C37" s="71"/>
      <c r="D37" s="71"/>
      <c r="E37" s="71"/>
      <c r="F37" s="72"/>
      <c r="G37" s="122" t="s">
        <v>174</v>
      </c>
      <c r="H37" s="122" t="s">
        <v>183</v>
      </c>
      <c r="I37" s="122" t="s">
        <v>184</v>
      </c>
      <c r="J37" s="61" t="s">
        <v>176</v>
      </c>
      <c r="K37" s="49"/>
      <c r="L37" s="47"/>
      <c r="M37" s="47"/>
      <c r="N37" s="47"/>
    </row>
    <row r="38" spans="1:14">
      <c r="A38" s="122"/>
      <c r="B38" s="122"/>
      <c r="C38" s="71"/>
      <c r="D38" s="71"/>
      <c r="E38" s="71"/>
      <c r="F38" s="72"/>
      <c r="G38" s="122" t="s">
        <v>185</v>
      </c>
      <c r="H38" s="122" t="s">
        <v>186</v>
      </c>
      <c r="I38" s="122" t="s">
        <v>187</v>
      </c>
      <c r="J38" s="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75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75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75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18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18" t="s">
        <v>196</v>
      </c>
      <c r="J49" s="59" t="s">
        <v>197</v>
      </c>
      <c r="K49" s="49"/>
      <c r="L49" s="47"/>
      <c r="M49" s="47"/>
      <c r="N49" s="47"/>
    </row>
    <row r="50" spans="1:14">
      <c r="A50" s="122" t="s">
        <v>142</v>
      </c>
      <c r="B50" s="122"/>
      <c r="C50" s="123"/>
      <c r="D50" s="71"/>
      <c r="E50" s="71"/>
      <c r="F50" s="123"/>
      <c r="G50" s="123"/>
      <c r="H50" s="124"/>
      <c r="I50" s="122" t="s">
        <v>198</v>
      </c>
      <c r="J50" s="61" t="s">
        <v>179</v>
      </c>
      <c r="K50" s="49"/>
      <c r="L50" s="47"/>
      <c r="M50" s="47"/>
      <c r="N50" s="47"/>
    </row>
    <row r="51" spans="1:14">
      <c r="A51" s="122"/>
      <c r="B51" s="122"/>
      <c r="C51" s="123"/>
      <c r="D51" s="71"/>
      <c r="E51" s="71"/>
      <c r="F51" s="123"/>
      <c r="G51" s="123"/>
      <c r="H51" s="124"/>
      <c r="I51" s="122" t="s">
        <v>199</v>
      </c>
      <c r="J51" s="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75"/>
      <c r="K52" s="49"/>
      <c r="L52" s="47"/>
      <c r="M52" s="47"/>
      <c r="N52" s="47"/>
    </row>
    <row r="53" spans="1:14">
      <c r="A53" s="114">
        <v>1</v>
      </c>
      <c r="B53" s="234">
        <v>2</v>
      </c>
      <c r="C53" s="235"/>
      <c r="D53" s="235"/>
      <c r="E53" s="235"/>
      <c r="F53" s="235"/>
      <c r="G53" s="235"/>
      <c r="H53" s="236"/>
      <c r="I53" s="114">
        <v>3</v>
      </c>
      <c r="J53" s="63">
        <v>4</v>
      </c>
      <c r="K53" s="49"/>
      <c r="L53" s="47"/>
      <c r="M53" s="47"/>
      <c r="N53" s="47"/>
    </row>
    <row r="54" spans="1:14">
      <c r="A54" s="114">
        <v>1</v>
      </c>
      <c r="B54" s="127" t="s">
        <v>201</v>
      </c>
      <c r="C54" s="115"/>
      <c r="D54" s="128"/>
      <c r="E54" s="128"/>
      <c r="F54" s="115"/>
      <c r="G54" s="115"/>
      <c r="H54" s="116"/>
      <c r="I54" s="114" t="s">
        <v>167</v>
      </c>
      <c r="J54" s="66"/>
      <c r="K54" s="49"/>
      <c r="L54" s="47"/>
      <c r="M54" s="47"/>
      <c r="N54" s="47"/>
    </row>
    <row r="55" spans="1:14">
      <c r="A55" s="118" t="s">
        <v>202</v>
      </c>
      <c r="B55" s="86" t="s">
        <v>29</v>
      </c>
      <c r="C55" s="123"/>
      <c r="D55" s="71"/>
      <c r="E55" s="71"/>
      <c r="F55" s="123"/>
      <c r="G55" s="123"/>
      <c r="H55" s="123"/>
      <c r="I55" s="118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23"/>
      <c r="D56" s="71"/>
      <c r="E56" s="71"/>
      <c r="F56" s="123"/>
      <c r="G56" s="123"/>
      <c r="H56" s="123"/>
      <c r="I56" s="66">
        <f>+$K$21</f>
        <v>84000</v>
      </c>
      <c r="J56" s="66">
        <f>+I56*L56</f>
        <v>18480</v>
      </c>
      <c r="K56" s="49"/>
      <c r="L56" s="146">
        <v>0.22</v>
      </c>
      <c r="M56" s="47"/>
      <c r="N56" s="47"/>
    </row>
    <row r="57" spans="1:14">
      <c r="A57" s="114" t="s">
        <v>204</v>
      </c>
      <c r="B57" s="127" t="s">
        <v>205</v>
      </c>
      <c r="C57" s="115"/>
      <c r="D57" s="128"/>
      <c r="E57" s="128"/>
      <c r="F57" s="115"/>
      <c r="G57" s="115"/>
      <c r="H57" s="116"/>
      <c r="I57" s="114"/>
      <c r="J57" s="66"/>
      <c r="K57" s="49"/>
      <c r="L57" s="47"/>
      <c r="M57" s="47"/>
      <c r="N57" s="47"/>
    </row>
    <row r="58" spans="1:14">
      <c r="A58" s="118" t="s">
        <v>206</v>
      </c>
      <c r="B58" s="87" t="s">
        <v>207</v>
      </c>
      <c r="C58" s="119"/>
      <c r="D58" s="89"/>
      <c r="E58" s="89"/>
      <c r="F58" s="119"/>
      <c r="G58" s="119"/>
      <c r="H58" s="120"/>
      <c r="I58" s="118"/>
      <c r="J58" s="66"/>
      <c r="K58" s="49"/>
      <c r="L58" s="47"/>
      <c r="M58" s="47"/>
      <c r="N58" s="47"/>
    </row>
    <row r="59" spans="1:14">
      <c r="A59" s="118">
        <v>2</v>
      </c>
      <c r="B59" s="87" t="s">
        <v>208</v>
      </c>
      <c r="C59" s="119"/>
      <c r="D59" s="89"/>
      <c r="E59" s="89"/>
      <c r="F59" s="119"/>
      <c r="G59" s="119"/>
      <c r="H59" s="120"/>
      <c r="I59" s="118" t="s">
        <v>167</v>
      </c>
      <c r="J59" s="66"/>
      <c r="K59" s="49"/>
      <c r="L59" s="47"/>
      <c r="M59" s="47"/>
      <c r="N59" s="47"/>
    </row>
    <row r="60" spans="1:14">
      <c r="A60" s="118" t="s">
        <v>209</v>
      </c>
      <c r="B60" s="87" t="s">
        <v>29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22"/>
      <c r="B61" s="86" t="s">
        <v>210</v>
      </c>
      <c r="C61" s="123"/>
      <c r="D61" s="71"/>
      <c r="E61" s="71"/>
      <c r="F61" s="123"/>
      <c r="G61" s="123"/>
      <c r="H61" s="124"/>
      <c r="I61" s="66">
        <f>+$K$21</f>
        <v>84000</v>
      </c>
      <c r="J61" s="66">
        <f>+I61*L61</f>
        <v>2436</v>
      </c>
      <c r="K61" s="49"/>
      <c r="L61" s="147">
        <v>2.9000000000000001E-2</v>
      </c>
      <c r="M61" s="47"/>
      <c r="N61" s="47"/>
    </row>
    <row r="62" spans="1:14">
      <c r="A62" s="118" t="s">
        <v>211</v>
      </c>
      <c r="B62" s="87" t="s">
        <v>212</v>
      </c>
      <c r="C62" s="119"/>
      <c r="D62" s="89"/>
      <c r="E62" s="89"/>
      <c r="F62" s="119"/>
      <c r="G62" s="119"/>
      <c r="H62" s="120"/>
      <c r="I62" s="66"/>
      <c r="J62" s="66"/>
      <c r="K62" s="49"/>
      <c r="L62" s="47"/>
      <c r="M62" s="47"/>
      <c r="N62" s="47"/>
    </row>
    <row r="63" spans="1:14">
      <c r="A63" s="118" t="s">
        <v>213</v>
      </c>
      <c r="B63" s="87" t="s">
        <v>214</v>
      </c>
      <c r="C63" s="119"/>
      <c r="D63" s="89"/>
      <c r="E63" s="89"/>
      <c r="F63" s="119"/>
      <c r="G63" s="119"/>
      <c r="H63" s="120"/>
      <c r="I63" s="66">
        <f>+$K$21</f>
        <v>84000</v>
      </c>
      <c r="J63" s="66">
        <f>+I63*L63</f>
        <v>168</v>
      </c>
      <c r="K63" s="49"/>
      <c r="L63" s="147">
        <v>2E-3</v>
      </c>
      <c r="M63" s="47"/>
      <c r="N63" s="47"/>
    </row>
    <row r="64" spans="1:14">
      <c r="A64" s="118" t="s">
        <v>215</v>
      </c>
      <c r="B64" s="87" t="s">
        <v>216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217</v>
      </c>
      <c r="B65" s="87" t="s">
        <v>216</v>
      </c>
      <c r="C65" s="119"/>
      <c r="D65" s="89"/>
      <c r="E65" s="89"/>
      <c r="F65" s="119"/>
      <c r="G65" s="119"/>
      <c r="H65" s="120"/>
      <c r="I65" s="66"/>
      <c r="J65" s="66"/>
      <c r="K65" s="49"/>
      <c r="L65" s="47"/>
      <c r="M65" s="47"/>
      <c r="N65" s="47"/>
    </row>
    <row r="66" spans="1:14">
      <c r="A66" s="118">
        <v>3</v>
      </c>
      <c r="B66" s="87" t="s">
        <v>218</v>
      </c>
      <c r="C66" s="119"/>
      <c r="D66" s="89"/>
      <c r="E66" s="89"/>
      <c r="F66" s="119"/>
      <c r="G66" s="119"/>
      <c r="H66" s="120"/>
      <c r="I66" s="66">
        <f>+$K$21</f>
        <v>84000</v>
      </c>
      <c r="J66" s="66">
        <f>+I66*L66</f>
        <v>4284</v>
      </c>
      <c r="K66" s="49"/>
      <c r="L66" s="147">
        <v>5.0999999999999997E-2</v>
      </c>
      <c r="M66" s="47"/>
      <c r="N66" s="47"/>
    </row>
    <row r="67" spans="1:14">
      <c r="A67" s="114"/>
      <c r="B67" s="114" t="s">
        <v>166</v>
      </c>
      <c r="C67" s="115"/>
      <c r="D67" s="128"/>
      <c r="E67" s="128"/>
      <c r="F67" s="115"/>
      <c r="G67" s="115"/>
      <c r="H67" s="116"/>
      <c r="I67" s="114" t="s">
        <v>167</v>
      </c>
      <c r="J67" s="66">
        <f>+ SUM(J54:J66)</f>
        <v>25368</v>
      </c>
      <c r="K67" s="49">
        <v>25368</v>
      </c>
      <c r="L67" s="10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50" t="s">
        <v>132</v>
      </c>
      <c r="B71" s="51"/>
      <c r="C71" s="52" t="s">
        <v>347</v>
      </c>
      <c r="D71" s="53"/>
      <c r="E71" s="53"/>
      <c r="F71" s="53"/>
      <c r="G71" s="53"/>
      <c r="H71" s="53"/>
      <c r="I71" s="53"/>
      <c r="J71" s="53"/>
      <c r="K71" s="49"/>
      <c r="L71" s="47"/>
      <c r="M71" s="47"/>
      <c r="N71" s="47"/>
    </row>
    <row r="72" spans="1:14">
      <c r="A72" s="54"/>
      <c r="B72" s="55"/>
      <c r="C72" s="56"/>
      <c r="D72" s="56"/>
      <c r="E72" s="56"/>
      <c r="F72" s="56"/>
      <c r="G72" s="56"/>
      <c r="H72" s="56"/>
      <c r="I72" s="56"/>
      <c r="J72" s="56"/>
      <c r="K72" s="49"/>
      <c r="L72" s="47"/>
      <c r="M72" s="47"/>
      <c r="N72" s="47"/>
    </row>
    <row r="73" spans="1:14" ht="15.75">
      <c r="A73" s="50" t="s">
        <v>133</v>
      </c>
      <c r="B73" s="51"/>
      <c r="C73" s="51"/>
      <c r="D73" s="51"/>
      <c r="E73" s="57" t="s">
        <v>303</v>
      </c>
      <c r="F73" s="57"/>
      <c r="G73" s="57"/>
      <c r="H73" s="57"/>
      <c r="I73" s="57"/>
      <c r="J73" s="57"/>
      <c r="K73" s="49"/>
      <c r="L73" s="47"/>
      <c r="M73" s="47"/>
      <c r="N73" s="47"/>
    </row>
    <row r="74" spans="1:14" ht="15.75">
      <c r="A74" s="92"/>
      <c r="B74" s="117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18" t="s">
        <v>135</v>
      </c>
      <c r="B77" s="237" t="s">
        <v>169</v>
      </c>
      <c r="C77" s="238"/>
      <c r="D77" s="238"/>
      <c r="E77" s="238"/>
      <c r="F77" s="239"/>
      <c r="G77" s="118" t="s">
        <v>171</v>
      </c>
      <c r="H77" s="118" t="s">
        <v>171</v>
      </c>
      <c r="I77" s="118" t="s">
        <v>224</v>
      </c>
      <c r="J77" s="118" t="s">
        <v>172</v>
      </c>
      <c r="K77" s="49"/>
      <c r="L77" s="47"/>
      <c r="M77" s="47"/>
      <c r="N77" s="47"/>
    </row>
    <row r="78" spans="1:14">
      <c r="A78" s="122" t="s">
        <v>142</v>
      </c>
      <c r="B78" s="248"/>
      <c r="C78" s="249"/>
      <c r="D78" s="249"/>
      <c r="E78" s="249"/>
      <c r="F78" s="250"/>
      <c r="G78" s="122" t="s">
        <v>225</v>
      </c>
      <c r="H78" s="122" t="s">
        <v>226</v>
      </c>
      <c r="I78" s="122" t="s">
        <v>227</v>
      </c>
      <c r="J78" s="122" t="s">
        <v>176</v>
      </c>
      <c r="K78" s="49"/>
      <c r="L78" s="47"/>
      <c r="M78" s="47"/>
      <c r="N78" s="47"/>
    </row>
    <row r="79" spans="1:14">
      <c r="A79" s="122"/>
      <c r="B79" s="248"/>
      <c r="C79" s="249"/>
      <c r="D79" s="249"/>
      <c r="E79" s="249"/>
      <c r="F79" s="250"/>
      <c r="G79" s="122"/>
      <c r="H79" s="122" t="s">
        <v>228</v>
      </c>
      <c r="I79" s="122" t="s">
        <v>179</v>
      </c>
      <c r="J79" s="122"/>
      <c r="K79" s="49"/>
      <c r="L79" s="47"/>
      <c r="M79" s="47"/>
      <c r="N79" s="47"/>
    </row>
    <row r="80" spans="1:14">
      <c r="A80" s="114">
        <v>1</v>
      </c>
      <c r="B80" s="251">
        <v>2</v>
      </c>
      <c r="C80" s="252"/>
      <c r="D80" s="252"/>
      <c r="E80" s="252"/>
      <c r="F80" s="253"/>
      <c r="G80" s="114">
        <v>3</v>
      </c>
      <c r="H80" s="114">
        <v>4</v>
      </c>
      <c r="I80" s="114">
        <v>5</v>
      </c>
      <c r="J80" s="114">
        <v>6</v>
      </c>
      <c r="K80" s="49"/>
      <c r="L80" s="47"/>
      <c r="M80" s="47"/>
      <c r="N80" s="47"/>
    </row>
    <row r="81" spans="1:14">
      <c r="A81" s="114">
        <v>1</v>
      </c>
      <c r="B81" s="254" t="s">
        <v>304</v>
      </c>
      <c r="C81" s="255"/>
      <c r="D81" s="255"/>
      <c r="E81" s="255"/>
      <c r="F81" s="256"/>
      <c r="G81" s="114">
        <v>7</v>
      </c>
      <c r="H81" s="114">
        <v>12</v>
      </c>
      <c r="I81" s="76">
        <f>J81/H81</f>
        <v>21395.833333333332</v>
      </c>
      <c r="J81" s="76">
        <v>256750</v>
      </c>
      <c r="K81" s="49"/>
      <c r="L81" s="47"/>
      <c r="M81" s="47"/>
      <c r="N81" s="47"/>
    </row>
    <row r="82" spans="1:14">
      <c r="A82" s="98"/>
      <c r="B82" s="254" t="s">
        <v>166</v>
      </c>
      <c r="C82" s="255"/>
      <c r="D82" s="255"/>
      <c r="E82" s="255"/>
      <c r="F82" s="256"/>
      <c r="G82" s="114" t="s">
        <v>167</v>
      </c>
      <c r="H82" s="114" t="s">
        <v>167</v>
      </c>
      <c r="I82" s="114" t="s">
        <v>167</v>
      </c>
      <c r="J82" s="76">
        <f>J81</f>
        <v>256750</v>
      </c>
      <c r="K82" s="49">
        <v>256750</v>
      </c>
      <c r="L82" s="47"/>
      <c r="M82" s="47"/>
      <c r="N82" s="47"/>
    </row>
    <row r="83" spans="1:14" ht="15.75">
      <c r="A83" s="99"/>
      <c r="B83" s="99"/>
      <c r="C83" s="99"/>
      <c r="D83" s="99"/>
      <c r="E83" s="99"/>
      <c r="F83" s="99"/>
      <c r="G83" s="48"/>
      <c r="H83" s="48"/>
      <c r="I83" s="48"/>
      <c r="J83" s="48"/>
      <c r="K83" s="49"/>
      <c r="L83" s="47"/>
      <c r="M83" s="47"/>
      <c r="N83" s="47"/>
    </row>
    <row r="84" spans="1:14" ht="15.75">
      <c r="A84" s="247" t="s">
        <v>229</v>
      </c>
      <c r="B84" s="247"/>
      <c r="C84" s="247"/>
      <c r="D84" s="247"/>
      <c r="E84" s="247"/>
      <c r="F84" s="247"/>
      <c r="G84" s="247"/>
      <c r="H84" s="247"/>
      <c r="I84" s="247"/>
      <c r="J84" s="247"/>
      <c r="K84" s="49"/>
      <c r="L84" s="47"/>
      <c r="M84" s="47"/>
      <c r="N84" s="47"/>
    </row>
    <row r="85" spans="1:14">
      <c r="A85" s="97"/>
      <c r="B85" s="97"/>
      <c r="C85" s="97"/>
      <c r="D85" s="97"/>
      <c r="E85" s="97"/>
      <c r="F85" s="97"/>
      <c r="G85" s="48"/>
      <c r="H85" s="48"/>
      <c r="I85" s="48"/>
      <c r="J85" s="48"/>
      <c r="K85" s="49"/>
      <c r="L85" s="47"/>
      <c r="M85" s="47"/>
      <c r="N85" s="47"/>
    </row>
    <row r="86" spans="1:14">
      <c r="A86" s="118" t="s">
        <v>135</v>
      </c>
      <c r="B86" s="237" t="s">
        <v>169</v>
      </c>
      <c r="C86" s="238"/>
      <c r="D86" s="238"/>
      <c r="E86" s="238"/>
      <c r="F86" s="238"/>
      <c r="G86" s="239"/>
      <c r="H86" s="118" t="s">
        <v>171</v>
      </c>
      <c r="I86" s="118" t="s">
        <v>230</v>
      </c>
      <c r="J86" s="59" t="s">
        <v>172</v>
      </c>
      <c r="K86" s="49"/>
      <c r="L86" s="47"/>
      <c r="M86" s="47"/>
      <c r="N86" s="47"/>
    </row>
    <row r="87" spans="1:14">
      <c r="A87" s="122" t="s">
        <v>142</v>
      </c>
      <c r="B87" s="122"/>
      <c r="C87" s="123"/>
      <c r="D87" s="123"/>
      <c r="E87" s="123"/>
      <c r="F87" s="123"/>
      <c r="G87" s="123"/>
      <c r="H87" s="122" t="s">
        <v>231</v>
      </c>
      <c r="I87" s="122" t="s">
        <v>232</v>
      </c>
      <c r="J87" s="61" t="s">
        <v>220</v>
      </c>
      <c r="K87" s="49"/>
      <c r="L87" s="47"/>
      <c r="M87" s="47"/>
      <c r="N87" s="47"/>
    </row>
    <row r="88" spans="1:14">
      <c r="A88" s="122"/>
      <c r="B88" s="122"/>
      <c r="C88" s="123"/>
      <c r="D88" s="123"/>
      <c r="E88" s="123"/>
      <c r="F88" s="123"/>
      <c r="G88" s="123"/>
      <c r="H88" s="122" t="s">
        <v>233</v>
      </c>
      <c r="I88" s="122" t="s">
        <v>179</v>
      </c>
      <c r="J88" s="61"/>
      <c r="K88" s="49"/>
      <c r="L88" s="47"/>
      <c r="M88" s="47"/>
      <c r="N88" s="47"/>
    </row>
    <row r="89" spans="1:14">
      <c r="A89" s="114">
        <v>1</v>
      </c>
      <c r="B89" s="234">
        <v>2</v>
      </c>
      <c r="C89" s="235"/>
      <c r="D89" s="235"/>
      <c r="E89" s="235"/>
      <c r="F89" s="235"/>
      <c r="G89" s="236"/>
      <c r="H89" s="114">
        <v>3</v>
      </c>
      <c r="I89" s="114">
        <v>4</v>
      </c>
      <c r="J89" s="63">
        <v>5</v>
      </c>
      <c r="K89" s="49"/>
      <c r="L89" s="47"/>
      <c r="M89" s="47"/>
      <c r="N89" s="47"/>
    </row>
    <row r="90" spans="1:14">
      <c r="A90" s="98"/>
      <c r="B90" s="98" t="s">
        <v>305</v>
      </c>
      <c r="C90" s="100"/>
      <c r="D90" s="100"/>
      <c r="E90" s="100"/>
      <c r="F90" s="100"/>
      <c r="G90" s="100"/>
      <c r="H90" s="101">
        <v>50</v>
      </c>
      <c r="I90" s="178">
        <f>J90/H90</f>
        <v>37381.199999999997</v>
      </c>
      <c r="J90" s="102">
        <v>1869060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101" t="s">
        <v>166</v>
      </c>
      <c r="C92" s="103"/>
      <c r="D92" s="103"/>
      <c r="E92" s="103"/>
      <c r="F92" s="103"/>
      <c r="G92" s="103"/>
      <c r="H92" s="101"/>
      <c r="I92" s="101"/>
      <c r="J92" s="76">
        <f>SUM(J90:J91)</f>
        <v>1869060</v>
      </c>
      <c r="K92" s="49">
        <v>1869060</v>
      </c>
      <c r="L92" s="47"/>
      <c r="M92" s="47"/>
      <c r="N92" s="47"/>
    </row>
    <row r="93" spans="1:14" ht="15.75">
      <c r="A93" s="92"/>
      <c r="B93" s="117"/>
      <c r="C93" s="96"/>
      <c r="D93" s="96"/>
      <c r="E93" s="96"/>
      <c r="F93" s="96"/>
      <c r="G93" s="48"/>
      <c r="H93" s="48"/>
      <c r="I93" s="48"/>
      <c r="J93" s="48"/>
      <c r="K93" s="49"/>
      <c r="L93" s="47"/>
      <c r="M93" s="47"/>
      <c r="N93" s="47"/>
    </row>
    <row r="94" spans="1:14" ht="15.75">
      <c r="A94" s="247" t="s">
        <v>234</v>
      </c>
      <c r="B94" s="247"/>
      <c r="C94" s="247"/>
      <c r="D94" s="247"/>
      <c r="E94" s="247"/>
      <c r="F94" s="247"/>
      <c r="G94" s="247"/>
      <c r="H94" s="247"/>
      <c r="I94" s="247"/>
      <c r="J94" s="247"/>
      <c r="K94" s="49"/>
      <c r="L94" s="47"/>
      <c r="M94" s="47"/>
      <c r="N94" s="47"/>
    </row>
    <row r="95" spans="1:14">
      <c r="A95" s="97"/>
      <c r="B95" s="97"/>
      <c r="C95" s="97"/>
      <c r="D95" s="97"/>
      <c r="E95" s="97"/>
      <c r="F95" s="97"/>
      <c r="G95" s="48"/>
      <c r="H95" s="48"/>
      <c r="I95" s="48"/>
      <c r="J95" s="48"/>
      <c r="K95" s="49"/>
      <c r="L95" s="47"/>
      <c r="M95" s="47"/>
      <c r="N95" s="47"/>
    </row>
    <row r="96" spans="1:14">
      <c r="A96" s="118" t="s">
        <v>135</v>
      </c>
      <c r="B96" s="237" t="s">
        <v>219</v>
      </c>
      <c r="C96" s="238"/>
      <c r="D96" s="238"/>
      <c r="E96" s="238"/>
      <c r="F96" s="237" t="s">
        <v>182</v>
      </c>
      <c r="G96" s="239"/>
      <c r="H96" s="118" t="s">
        <v>235</v>
      </c>
      <c r="I96" s="118" t="s">
        <v>236</v>
      </c>
      <c r="J96" s="118" t="s">
        <v>172</v>
      </c>
      <c r="K96" s="49"/>
      <c r="L96" s="47"/>
      <c r="M96" s="47"/>
      <c r="N96" s="47"/>
    </row>
    <row r="97" spans="1:14">
      <c r="A97" s="122" t="s">
        <v>142</v>
      </c>
      <c r="B97" s="237"/>
      <c r="C97" s="238"/>
      <c r="D97" s="238"/>
      <c r="E97" s="238"/>
      <c r="F97" s="237" t="s">
        <v>237</v>
      </c>
      <c r="G97" s="239"/>
      <c r="H97" s="122" t="s">
        <v>238</v>
      </c>
      <c r="I97" s="122" t="s">
        <v>221</v>
      </c>
      <c r="J97" s="122" t="s">
        <v>239</v>
      </c>
      <c r="K97" s="49"/>
      <c r="L97" s="47"/>
      <c r="M97" s="47"/>
      <c r="N97" s="47"/>
    </row>
    <row r="98" spans="1:14">
      <c r="A98" s="122"/>
      <c r="B98" s="237"/>
      <c r="C98" s="238"/>
      <c r="D98" s="238"/>
      <c r="E98" s="238"/>
      <c r="F98" s="237" t="s">
        <v>240</v>
      </c>
      <c r="G98" s="239"/>
      <c r="H98" s="122" t="s">
        <v>241</v>
      </c>
      <c r="I98" s="122"/>
      <c r="J98" s="122"/>
      <c r="K98" s="49"/>
      <c r="L98" s="47"/>
      <c r="M98" s="47"/>
      <c r="N98" s="47"/>
    </row>
    <row r="99" spans="1:14">
      <c r="A99" s="114">
        <v>1</v>
      </c>
      <c r="B99" s="251">
        <v>2</v>
      </c>
      <c r="C99" s="252"/>
      <c r="D99" s="252"/>
      <c r="E99" s="252"/>
      <c r="F99" s="234">
        <v>3</v>
      </c>
      <c r="G99" s="236"/>
      <c r="H99" s="114">
        <v>4</v>
      </c>
      <c r="I99" s="114">
        <v>5</v>
      </c>
      <c r="J99" s="114">
        <v>6</v>
      </c>
      <c r="K99" s="49"/>
      <c r="L99" s="47"/>
      <c r="M99" s="47"/>
      <c r="N99" s="47"/>
    </row>
    <row r="100" spans="1:14">
      <c r="A100" s="114"/>
      <c r="B100" s="125" t="s">
        <v>306</v>
      </c>
      <c r="C100" s="121"/>
      <c r="D100" s="121"/>
      <c r="E100" s="121"/>
      <c r="F100" s="114">
        <v>245.9199999999999</v>
      </c>
      <c r="G100" s="115" t="s">
        <v>312</v>
      </c>
      <c r="H100" s="149">
        <f>J100/F100</f>
        <v>6000.0000000000027</v>
      </c>
      <c r="I100" s="114"/>
      <c r="J100" s="148">
        <v>1475520</v>
      </c>
      <c r="K100" s="49"/>
      <c r="L100" s="47"/>
      <c r="M100" s="47"/>
      <c r="N100" s="47"/>
    </row>
    <row r="101" spans="1:14">
      <c r="A101" s="114"/>
      <c r="B101" s="125" t="s">
        <v>307</v>
      </c>
      <c r="C101" s="121"/>
      <c r="D101" s="121"/>
      <c r="E101" s="121"/>
      <c r="F101" s="114">
        <v>1032.9399999999998</v>
      </c>
      <c r="G101" s="115" t="s">
        <v>313</v>
      </c>
      <c r="H101" s="149">
        <f>J101/F101</f>
        <v>5638.9596685189854</v>
      </c>
      <c r="I101" s="114"/>
      <c r="J101" s="148">
        <v>5824707</v>
      </c>
      <c r="K101" s="49"/>
      <c r="L101" s="47"/>
      <c r="M101" s="47"/>
      <c r="N101" s="47"/>
    </row>
    <row r="102" spans="1:14">
      <c r="A102" s="114"/>
      <c r="B102" s="125" t="s">
        <v>308</v>
      </c>
      <c r="C102" s="121"/>
      <c r="D102" s="121"/>
      <c r="E102" s="121"/>
      <c r="F102" s="114">
        <v>1415</v>
      </c>
      <c r="G102" s="115" t="s">
        <v>314</v>
      </c>
      <c r="H102" s="149">
        <f>J102/F102</f>
        <v>29.510035335689043</v>
      </c>
      <c r="I102" s="114"/>
      <c r="J102" s="148">
        <v>41756.699999999997</v>
      </c>
      <c r="K102" s="49"/>
      <c r="L102" s="47"/>
      <c r="M102" s="47"/>
      <c r="N102" s="47"/>
    </row>
    <row r="103" spans="1:14">
      <c r="A103" s="114"/>
      <c r="B103" s="125" t="s">
        <v>309</v>
      </c>
      <c r="C103" s="121"/>
      <c r="D103" s="121"/>
      <c r="E103" s="121"/>
      <c r="F103" s="114">
        <v>1677.32</v>
      </c>
      <c r="G103" s="115" t="s">
        <v>314</v>
      </c>
      <c r="H103" s="149">
        <f>J103/F103</f>
        <v>22.540123530393725</v>
      </c>
      <c r="I103" s="114"/>
      <c r="J103" s="148">
        <v>37807</v>
      </c>
      <c r="K103" s="49"/>
      <c r="L103" s="47"/>
      <c r="M103" s="47"/>
      <c r="N103" s="47"/>
    </row>
    <row r="104" spans="1:14">
      <c r="A104" s="114"/>
      <c r="B104" s="125" t="s">
        <v>310</v>
      </c>
      <c r="C104" s="121"/>
      <c r="D104" s="121"/>
      <c r="E104" s="121"/>
      <c r="F104" s="114">
        <v>3047</v>
      </c>
      <c r="G104" s="115" t="s">
        <v>314</v>
      </c>
      <c r="H104" s="149">
        <f>J104/F104</f>
        <v>41.410000000000004</v>
      </c>
      <c r="I104" s="114"/>
      <c r="J104" s="148">
        <v>126176.27</v>
      </c>
      <c r="K104" s="49"/>
      <c r="L104" s="47"/>
      <c r="M104" s="47"/>
      <c r="N104" s="47"/>
    </row>
    <row r="105" spans="1:14">
      <c r="A105" s="114"/>
      <c r="B105" s="125" t="s">
        <v>311</v>
      </c>
      <c r="C105" s="121"/>
      <c r="D105" s="121"/>
      <c r="E105" s="121"/>
      <c r="F105" s="150">
        <f>J105/H105</f>
        <v>349.33380088854119</v>
      </c>
      <c r="G105" s="115" t="s">
        <v>314</v>
      </c>
      <c r="H105" s="149">
        <v>357.89</v>
      </c>
      <c r="I105" s="114"/>
      <c r="J105" s="148">
        <v>125023.07400000001</v>
      </c>
      <c r="K105" s="49"/>
      <c r="L105" s="47"/>
      <c r="M105" s="47"/>
      <c r="N105" s="47"/>
    </row>
    <row r="106" spans="1:14">
      <c r="A106" s="69"/>
      <c r="B106" s="199" t="s">
        <v>391</v>
      </c>
      <c r="C106" s="198"/>
      <c r="D106" s="198"/>
      <c r="E106" s="198"/>
      <c r="F106" s="150"/>
      <c r="G106" s="183"/>
      <c r="H106" s="149"/>
      <c r="I106" s="182"/>
      <c r="J106" s="148">
        <v>2174499.9560000002</v>
      </c>
      <c r="K106" s="49"/>
      <c r="L106" s="47"/>
      <c r="M106" s="47"/>
      <c r="N106" s="47"/>
    </row>
    <row r="107" spans="1:14">
      <c r="A107" s="98"/>
      <c r="B107" s="101" t="s">
        <v>166</v>
      </c>
      <c r="C107" s="103"/>
      <c r="D107" s="103"/>
      <c r="E107" s="103"/>
      <c r="F107" s="106" t="s">
        <v>167</v>
      </c>
      <c r="G107" s="126"/>
      <c r="H107" s="114" t="s">
        <v>167</v>
      </c>
      <c r="I107" s="114" t="s">
        <v>167</v>
      </c>
      <c r="J107" s="76">
        <f>SUM(J100:J106)</f>
        <v>9805490</v>
      </c>
      <c r="K107" s="49">
        <v>9805490</v>
      </c>
      <c r="L107" s="107"/>
      <c r="M107" s="47"/>
      <c r="N107" s="47"/>
    </row>
    <row r="108" spans="1:14" ht="15.75">
      <c r="A108" s="99"/>
      <c r="B108" s="99"/>
      <c r="C108" s="99"/>
      <c r="D108" s="99"/>
      <c r="E108" s="99"/>
      <c r="F108" s="99"/>
      <c r="G108" s="48"/>
      <c r="H108" s="48"/>
      <c r="I108" s="48"/>
      <c r="J108" s="48"/>
      <c r="K108" s="49"/>
      <c r="L108" s="47"/>
      <c r="M108" s="47"/>
      <c r="N108" s="47"/>
    </row>
    <row r="109" spans="1:14" ht="15.75">
      <c r="A109" s="247" t="s">
        <v>242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49"/>
      <c r="L109" s="47"/>
      <c r="M109" s="47"/>
      <c r="N109" s="47"/>
    </row>
    <row r="110" spans="1:14">
      <c r="A110" s="97"/>
      <c r="B110" s="97"/>
      <c r="C110" s="97"/>
      <c r="D110" s="97"/>
      <c r="E110" s="97"/>
      <c r="F110" s="97"/>
      <c r="G110" s="48"/>
      <c r="H110" s="48"/>
      <c r="I110" s="48"/>
      <c r="J110" s="48"/>
      <c r="K110" s="49"/>
      <c r="L110" s="47"/>
      <c r="M110" s="47"/>
      <c r="N110" s="47"/>
    </row>
    <row r="111" spans="1:14">
      <c r="A111" s="118" t="s">
        <v>135</v>
      </c>
      <c r="B111" s="237" t="s">
        <v>219</v>
      </c>
      <c r="C111" s="238"/>
      <c r="D111" s="238"/>
      <c r="E111" s="238"/>
      <c r="F111" s="238"/>
      <c r="G111" s="239"/>
      <c r="H111" s="118" t="s">
        <v>171</v>
      </c>
      <c r="I111" s="118" t="s">
        <v>243</v>
      </c>
      <c r="J111" s="59" t="s">
        <v>224</v>
      </c>
      <c r="K111" s="49"/>
      <c r="L111" s="47"/>
      <c r="M111" s="47"/>
      <c r="N111" s="47"/>
    </row>
    <row r="112" spans="1:14">
      <c r="A112" s="122" t="s">
        <v>142</v>
      </c>
      <c r="B112" s="122"/>
      <c r="C112" s="123"/>
      <c r="D112" s="123"/>
      <c r="E112" s="123"/>
      <c r="F112" s="123"/>
      <c r="G112" s="123"/>
      <c r="H112" s="122"/>
      <c r="I112" s="122" t="s">
        <v>244</v>
      </c>
      <c r="J112" s="61" t="s">
        <v>245</v>
      </c>
      <c r="K112" s="49"/>
      <c r="L112" s="47"/>
      <c r="M112" s="47"/>
      <c r="N112" s="47"/>
    </row>
    <row r="113" spans="1:14">
      <c r="A113" s="122"/>
      <c r="B113" s="122"/>
      <c r="C113" s="123"/>
      <c r="D113" s="123"/>
      <c r="E113" s="123"/>
      <c r="F113" s="123"/>
      <c r="G113" s="123"/>
      <c r="H113" s="122"/>
      <c r="I113" s="122" t="s">
        <v>246</v>
      </c>
      <c r="J113" s="61" t="s">
        <v>179</v>
      </c>
      <c r="K113" s="49"/>
      <c r="L113" s="47"/>
      <c r="M113" s="47"/>
      <c r="N113" s="47"/>
    </row>
    <row r="114" spans="1:14">
      <c r="A114" s="114">
        <v>1</v>
      </c>
      <c r="B114" s="234">
        <v>2</v>
      </c>
      <c r="C114" s="235"/>
      <c r="D114" s="235"/>
      <c r="E114" s="235"/>
      <c r="F114" s="235"/>
      <c r="G114" s="236"/>
      <c r="H114" s="114">
        <v>3</v>
      </c>
      <c r="I114" s="114">
        <v>4</v>
      </c>
      <c r="J114" s="63">
        <v>5</v>
      </c>
      <c r="K114" s="49"/>
      <c r="L114" s="47"/>
      <c r="M114" s="47"/>
      <c r="N114" s="47"/>
    </row>
    <row r="115" spans="1:14">
      <c r="A115" s="114"/>
      <c r="B115" s="98"/>
      <c r="C115" s="100"/>
      <c r="D115" s="100"/>
      <c r="E115" s="100"/>
      <c r="F115" s="100"/>
      <c r="G115" s="100"/>
      <c r="H115" s="98"/>
      <c r="I115" s="98"/>
      <c r="J115" s="102"/>
      <c r="K115" s="49"/>
      <c r="L115" s="47"/>
      <c r="M115" s="47"/>
      <c r="N115" s="47"/>
    </row>
    <row r="116" spans="1:14">
      <c r="A116" s="114"/>
      <c r="B116" s="98"/>
      <c r="C116" s="100"/>
      <c r="D116" s="100"/>
      <c r="E116" s="100"/>
      <c r="F116" s="100"/>
      <c r="G116" s="100"/>
      <c r="H116" s="98"/>
      <c r="I116" s="98"/>
      <c r="J116" s="102"/>
      <c r="K116" s="49"/>
      <c r="L116" s="47"/>
      <c r="M116" s="47"/>
      <c r="N116" s="47"/>
    </row>
    <row r="117" spans="1:14">
      <c r="A117" s="114"/>
      <c r="B117" s="101" t="s">
        <v>166</v>
      </c>
      <c r="C117" s="103"/>
      <c r="D117" s="103"/>
      <c r="E117" s="103"/>
      <c r="F117" s="103"/>
      <c r="G117" s="103"/>
      <c r="H117" s="114" t="s">
        <v>167</v>
      </c>
      <c r="I117" s="114" t="s">
        <v>167</v>
      </c>
      <c r="J117" s="75" t="s">
        <v>167</v>
      </c>
      <c r="K117" s="49"/>
      <c r="L117" s="47"/>
      <c r="M117" s="47"/>
      <c r="N117" s="47"/>
    </row>
    <row r="118" spans="1:14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7"/>
      <c r="M118" s="47"/>
      <c r="N118" s="47"/>
    </row>
    <row r="119" spans="1:14" ht="15.75">
      <c r="A119" s="247" t="s">
        <v>247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49"/>
      <c r="L119" s="47"/>
      <c r="M119" s="47"/>
      <c r="N119" s="47"/>
    </row>
    <row r="120" spans="1:14">
      <c r="A120" s="91"/>
      <c r="B120" s="91"/>
      <c r="C120" s="91"/>
      <c r="D120" s="91"/>
      <c r="E120" s="91"/>
      <c r="F120" s="48"/>
      <c r="G120" s="48"/>
      <c r="H120" s="48"/>
      <c r="I120" s="48"/>
      <c r="J120" s="48"/>
      <c r="K120" s="49"/>
      <c r="L120" s="47"/>
      <c r="M120" s="47"/>
      <c r="N120" s="47"/>
    </row>
    <row r="121" spans="1:14">
      <c r="A121" s="118" t="s">
        <v>135</v>
      </c>
      <c r="B121" s="237" t="s">
        <v>169</v>
      </c>
      <c r="C121" s="238"/>
      <c r="D121" s="238"/>
      <c r="E121" s="238"/>
      <c r="F121" s="238"/>
      <c r="G121" s="239"/>
      <c r="H121" s="118" t="s">
        <v>248</v>
      </c>
      <c r="I121" s="118" t="s">
        <v>171</v>
      </c>
      <c r="J121" s="59" t="s">
        <v>224</v>
      </c>
      <c r="K121" s="49"/>
      <c r="L121" s="47"/>
      <c r="M121" s="47"/>
      <c r="N121" s="47"/>
    </row>
    <row r="122" spans="1:14">
      <c r="A122" s="122" t="s">
        <v>142</v>
      </c>
      <c r="B122" s="122"/>
      <c r="C122" s="123"/>
      <c r="D122" s="123"/>
      <c r="E122" s="123"/>
      <c r="F122" s="123"/>
      <c r="G122" s="123"/>
      <c r="H122" s="122"/>
      <c r="I122" s="122" t="s">
        <v>249</v>
      </c>
      <c r="J122" s="61" t="s">
        <v>250</v>
      </c>
      <c r="K122" s="49"/>
      <c r="L122" s="47"/>
      <c r="M122" s="47"/>
      <c r="N122" s="47"/>
    </row>
    <row r="123" spans="1:14">
      <c r="A123" s="122"/>
      <c r="B123" s="122"/>
      <c r="C123" s="123"/>
      <c r="D123" s="123"/>
      <c r="E123" s="123"/>
      <c r="F123" s="123"/>
      <c r="G123" s="123"/>
      <c r="H123" s="122"/>
      <c r="I123" s="122" t="s">
        <v>251</v>
      </c>
      <c r="J123" s="61" t="s">
        <v>179</v>
      </c>
      <c r="K123" s="49"/>
      <c r="L123" s="47"/>
      <c r="M123" s="47"/>
      <c r="N123" s="47"/>
    </row>
    <row r="124" spans="1:14">
      <c r="A124" s="114">
        <v>1</v>
      </c>
      <c r="B124" s="234">
        <v>2</v>
      </c>
      <c r="C124" s="235"/>
      <c r="D124" s="235"/>
      <c r="E124" s="235"/>
      <c r="F124" s="235"/>
      <c r="G124" s="236"/>
      <c r="H124" s="114">
        <v>3</v>
      </c>
      <c r="I124" s="114">
        <v>4</v>
      </c>
      <c r="J124" s="63">
        <v>5</v>
      </c>
      <c r="K124" s="49"/>
      <c r="L124" s="47"/>
      <c r="M124" s="47"/>
      <c r="N124" s="47"/>
    </row>
    <row r="125" spans="1:14">
      <c r="A125" s="114">
        <v>1</v>
      </c>
      <c r="B125" s="98" t="s">
        <v>374</v>
      </c>
      <c r="C125" s="100"/>
      <c r="D125" s="100"/>
      <c r="E125" s="100"/>
      <c r="F125" s="100"/>
      <c r="G125" s="100"/>
      <c r="H125" s="98">
        <v>1</v>
      </c>
      <c r="I125" s="108">
        <v>1</v>
      </c>
      <c r="J125" s="76">
        <v>8400</v>
      </c>
      <c r="K125" s="49"/>
      <c r="L125" s="47"/>
      <c r="M125" s="47"/>
      <c r="N125" s="47"/>
    </row>
    <row r="126" spans="1:14">
      <c r="A126" s="171"/>
      <c r="B126" s="98" t="s">
        <v>375</v>
      </c>
      <c r="C126" s="100"/>
      <c r="D126" s="100"/>
      <c r="E126" s="100"/>
      <c r="F126" s="100"/>
      <c r="G126" s="100"/>
      <c r="H126" s="98">
        <v>1</v>
      </c>
      <c r="I126" s="108">
        <v>1</v>
      </c>
      <c r="J126" s="76">
        <f>115400-12941.4</f>
        <v>102458.6</v>
      </c>
      <c r="K126" s="49"/>
      <c r="L126" s="47"/>
      <c r="M126" s="47"/>
      <c r="N126" s="47"/>
    </row>
    <row r="127" spans="1:14">
      <c r="A127" s="171"/>
      <c r="B127" s="98" t="s">
        <v>376</v>
      </c>
      <c r="C127" s="100"/>
      <c r="D127" s="100"/>
      <c r="E127" s="100"/>
      <c r="F127" s="100"/>
      <c r="G127" s="100"/>
      <c r="H127" s="98">
        <v>11</v>
      </c>
      <c r="I127" s="108">
        <v>1</v>
      </c>
      <c r="J127" s="76">
        <v>15260</v>
      </c>
      <c r="K127" s="49"/>
      <c r="L127" s="47"/>
      <c r="M127" s="47"/>
      <c r="N127" s="47"/>
    </row>
    <row r="128" spans="1:14">
      <c r="A128" s="171"/>
      <c r="B128" s="98" t="s">
        <v>377</v>
      </c>
      <c r="C128" s="100"/>
      <c r="D128" s="100"/>
      <c r="E128" s="100"/>
      <c r="F128" s="100"/>
      <c r="G128" s="100"/>
      <c r="H128" s="98">
        <v>3</v>
      </c>
      <c r="I128" s="108">
        <v>1</v>
      </c>
      <c r="J128" s="76">
        <v>10320</v>
      </c>
      <c r="K128" s="49"/>
      <c r="L128" s="47"/>
      <c r="M128" s="47"/>
      <c r="N128" s="47"/>
    </row>
    <row r="129" spans="1:14">
      <c r="A129" s="171"/>
      <c r="B129" s="98" t="s">
        <v>378</v>
      </c>
      <c r="C129" s="100"/>
      <c r="D129" s="100"/>
      <c r="E129" s="100"/>
      <c r="F129" s="100"/>
      <c r="G129" s="100"/>
      <c r="H129" s="98">
        <v>11</v>
      </c>
      <c r="I129" s="108">
        <v>1</v>
      </c>
      <c r="J129" s="76">
        <v>33000</v>
      </c>
      <c r="K129" s="49"/>
      <c r="L129" s="47"/>
      <c r="M129" s="47"/>
      <c r="N129" s="47"/>
    </row>
    <row r="130" spans="1:14">
      <c r="A130" s="152"/>
      <c r="B130" s="98" t="s">
        <v>348</v>
      </c>
      <c r="C130" s="100"/>
      <c r="D130" s="100"/>
      <c r="E130" s="100"/>
      <c r="F130" s="100"/>
      <c r="G130" s="100"/>
      <c r="H130" s="98">
        <v>1</v>
      </c>
      <c r="I130" s="108">
        <v>1</v>
      </c>
      <c r="J130" s="76">
        <v>38075</v>
      </c>
      <c r="K130" s="49"/>
      <c r="L130" s="47"/>
      <c r="M130" s="47"/>
      <c r="N130" s="47"/>
    </row>
    <row r="131" spans="1:14">
      <c r="A131" s="152"/>
      <c r="B131" s="98" t="s">
        <v>349</v>
      </c>
      <c r="C131" s="100"/>
      <c r="D131" s="100"/>
      <c r="E131" s="100"/>
      <c r="F131" s="100"/>
      <c r="G131" s="100"/>
      <c r="H131" s="98">
        <v>1</v>
      </c>
      <c r="I131" s="108">
        <v>6</v>
      </c>
      <c r="J131" s="76">
        <v>47880</v>
      </c>
      <c r="K131" s="49"/>
      <c r="L131" s="47"/>
      <c r="M131" s="47"/>
      <c r="N131" s="47"/>
    </row>
    <row r="132" spans="1:14">
      <c r="A132" s="171"/>
      <c r="B132" s="98" t="s">
        <v>379</v>
      </c>
      <c r="C132" s="100"/>
      <c r="D132" s="100"/>
      <c r="E132" s="100"/>
      <c r="F132" s="100"/>
      <c r="G132" s="100"/>
      <c r="H132" s="98"/>
      <c r="I132" s="108"/>
      <c r="J132" s="76">
        <v>77921.399999999994</v>
      </c>
      <c r="K132" s="49"/>
      <c r="L132" s="47"/>
      <c r="M132" s="47"/>
      <c r="N132" s="47"/>
    </row>
    <row r="133" spans="1:14">
      <c r="A133" s="152"/>
      <c r="B133" s="98" t="s">
        <v>350</v>
      </c>
      <c r="C133" s="100"/>
      <c r="D133" s="100"/>
      <c r="E133" s="100"/>
      <c r="F133" s="100"/>
      <c r="G133" s="100"/>
      <c r="H133" s="98">
        <v>1</v>
      </c>
      <c r="I133" s="108">
        <v>1</v>
      </c>
      <c r="J133" s="76">
        <v>164985</v>
      </c>
      <c r="K133" s="49"/>
      <c r="L133" s="47"/>
      <c r="M133" s="47"/>
      <c r="N133" s="47"/>
    </row>
    <row r="134" spans="1:14">
      <c r="A134" s="114"/>
      <c r="B134" s="101" t="s">
        <v>166</v>
      </c>
      <c r="C134" s="103"/>
      <c r="D134" s="103"/>
      <c r="E134" s="103"/>
      <c r="F134" s="103"/>
      <c r="G134" s="103"/>
      <c r="H134" s="114" t="s">
        <v>167</v>
      </c>
      <c r="I134" s="114" t="s">
        <v>167</v>
      </c>
      <c r="J134" s="76">
        <f>SUM(J125:J133)</f>
        <v>498300</v>
      </c>
      <c r="K134" s="49">
        <v>498300</v>
      </c>
      <c r="L134" s="107"/>
      <c r="M134" s="47"/>
      <c r="N134" s="47"/>
    </row>
    <row r="135" spans="1:14" ht="15.75">
      <c r="A135" s="99"/>
      <c r="B135" s="99"/>
      <c r="C135" s="99"/>
      <c r="D135" s="99"/>
      <c r="E135" s="99"/>
      <c r="F135" s="48"/>
      <c r="G135" s="48"/>
      <c r="H135" s="48"/>
      <c r="I135" s="48"/>
      <c r="J135" s="48"/>
      <c r="K135" s="49"/>
      <c r="L135" s="47"/>
      <c r="M135" s="47"/>
      <c r="N135" s="47"/>
    </row>
    <row r="136" spans="1:14" ht="15.75">
      <c r="A136" s="247" t="s">
        <v>252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49"/>
      <c r="L136" s="47"/>
      <c r="M136" s="47"/>
      <c r="N136" s="47"/>
    </row>
    <row r="137" spans="1:14">
      <c r="A137" s="91"/>
      <c r="B137" s="91"/>
      <c r="C137" s="91"/>
      <c r="D137" s="91"/>
      <c r="E137" s="91"/>
      <c r="F137" s="48"/>
      <c r="G137" s="48"/>
      <c r="H137" s="48"/>
      <c r="I137" s="48"/>
      <c r="J137" s="48"/>
      <c r="K137" s="49"/>
      <c r="L137" s="47"/>
      <c r="M137" s="47"/>
      <c r="N137" s="47"/>
    </row>
    <row r="138" spans="1:14">
      <c r="A138" s="118" t="s">
        <v>135</v>
      </c>
      <c r="B138" s="237" t="s">
        <v>169</v>
      </c>
      <c r="C138" s="238"/>
      <c r="D138" s="238"/>
      <c r="E138" s="238"/>
      <c r="F138" s="238"/>
      <c r="G138" s="238"/>
      <c r="H138" s="239"/>
      <c r="I138" s="118" t="s">
        <v>171</v>
      </c>
      <c r="J138" s="59" t="s">
        <v>224</v>
      </c>
      <c r="K138" s="49"/>
      <c r="L138" s="47"/>
      <c r="M138" s="47"/>
      <c r="N138" s="47"/>
    </row>
    <row r="139" spans="1:14">
      <c r="A139" s="122" t="s">
        <v>142</v>
      </c>
      <c r="B139" s="122"/>
      <c r="C139" s="123"/>
      <c r="D139" s="123"/>
      <c r="E139" s="123"/>
      <c r="F139" s="123"/>
      <c r="G139" s="123"/>
      <c r="H139" s="109"/>
      <c r="I139" s="122" t="s">
        <v>253</v>
      </c>
      <c r="J139" s="61" t="s">
        <v>254</v>
      </c>
      <c r="K139" s="49"/>
      <c r="L139" s="47"/>
      <c r="M139" s="47"/>
      <c r="N139" s="47"/>
    </row>
    <row r="140" spans="1:14">
      <c r="A140" s="122"/>
      <c r="B140" s="122"/>
      <c r="C140" s="123"/>
      <c r="D140" s="123"/>
      <c r="E140" s="123"/>
      <c r="F140" s="123"/>
      <c r="G140" s="123"/>
      <c r="H140" s="110"/>
      <c r="I140" s="122"/>
      <c r="J140" s="61"/>
      <c r="K140" s="49"/>
      <c r="L140" s="47"/>
      <c r="M140" s="47"/>
      <c r="N140" s="47"/>
    </row>
    <row r="141" spans="1:14">
      <c r="A141" s="114">
        <v>1</v>
      </c>
      <c r="B141" s="234">
        <v>2</v>
      </c>
      <c r="C141" s="235"/>
      <c r="D141" s="235"/>
      <c r="E141" s="235"/>
      <c r="F141" s="235"/>
      <c r="G141" s="235"/>
      <c r="H141" s="236"/>
      <c r="I141" s="114">
        <v>3</v>
      </c>
      <c r="J141" s="63">
        <v>4</v>
      </c>
      <c r="K141" s="49"/>
      <c r="L141" s="47"/>
      <c r="M141" s="47"/>
      <c r="N141" s="47"/>
    </row>
    <row r="142" spans="1:14">
      <c r="A142" s="114"/>
      <c r="B142" s="127" t="s">
        <v>315</v>
      </c>
      <c r="C142" s="115"/>
      <c r="D142" s="115"/>
      <c r="E142" s="115"/>
      <c r="F142" s="115"/>
      <c r="G142" s="115"/>
      <c r="H142" s="115"/>
      <c r="I142" s="69">
        <v>1</v>
      </c>
      <c r="J142" s="75">
        <v>111696</v>
      </c>
      <c r="K142" s="49"/>
      <c r="L142" s="47"/>
      <c r="M142" s="47"/>
      <c r="N142" s="47"/>
    </row>
    <row r="143" spans="1:14">
      <c r="A143" s="114"/>
      <c r="B143" s="127" t="s">
        <v>316</v>
      </c>
      <c r="C143" s="115"/>
      <c r="D143" s="115"/>
      <c r="E143" s="115"/>
      <c r="F143" s="115"/>
      <c r="G143" s="115"/>
      <c r="H143" s="115"/>
      <c r="I143" s="69">
        <v>1</v>
      </c>
      <c r="J143" s="75">
        <v>228000</v>
      </c>
      <c r="K143" s="49"/>
      <c r="L143" s="47"/>
      <c r="M143" s="47"/>
      <c r="N143" s="47"/>
    </row>
    <row r="144" spans="1:14">
      <c r="A144" s="114"/>
      <c r="B144" s="127" t="s">
        <v>317</v>
      </c>
      <c r="C144" s="115"/>
      <c r="D144" s="115"/>
      <c r="E144" s="115"/>
      <c r="F144" s="115"/>
      <c r="G144" s="115"/>
      <c r="H144" s="115"/>
      <c r="I144" s="69">
        <v>6</v>
      </c>
      <c r="J144" s="75">
        <v>130304</v>
      </c>
      <c r="K144" s="49"/>
      <c r="L144" s="47"/>
      <c r="M144" s="47"/>
      <c r="N144" s="47"/>
    </row>
    <row r="145" spans="1:14">
      <c r="A145" s="114"/>
      <c r="B145" s="127" t="s">
        <v>318</v>
      </c>
      <c r="C145" s="115"/>
      <c r="D145" s="115"/>
      <c r="E145" s="115"/>
      <c r="F145" s="115"/>
      <c r="G145" s="115"/>
      <c r="H145" s="115"/>
      <c r="I145" s="69">
        <v>1</v>
      </c>
      <c r="J145" s="75">
        <v>11900</v>
      </c>
      <c r="K145" s="49"/>
      <c r="L145" s="47"/>
      <c r="M145" s="47"/>
      <c r="N145" s="47"/>
    </row>
    <row r="146" spans="1:14">
      <c r="A146" s="114"/>
      <c r="B146" s="127" t="s">
        <v>319</v>
      </c>
      <c r="C146" s="115"/>
      <c r="D146" s="115"/>
      <c r="E146" s="115"/>
      <c r="F146" s="115"/>
      <c r="G146" s="115"/>
      <c r="H146" s="115"/>
      <c r="I146" s="69">
        <v>1</v>
      </c>
      <c r="J146" s="75">
        <v>164400</v>
      </c>
      <c r="K146" s="49"/>
      <c r="L146" s="47"/>
      <c r="M146" s="47"/>
      <c r="N146" s="47"/>
    </row>
    <row r="147" spans="1:14">
      <c r="A147" s="114"/>
      <c r="B147" s="101" t="s">
        <v>166</v>
      </c>
      <c r="C147" s="103"/>
      <c r="D147" s="103"/>
      <c r="E147" s="103"/>
      <c r="F147" s="103"/>
      <c r="G147" s="103"/>
      <c r="H147" s="103"/>
      <c r="I147" s="114" t="s">
        <v>167</v>
      </c>
      <c r="J147" s="111">
        <f>SUM(J142:J146)</f>
        <v>646300</v>
      </c>
      <c r="K147" s="7">
        <v>646300</v>
      </c>
      <c r="L147" s="107"/>
      <c r="M147" s="47"/>
      <c r="N147" s="47"/>
    </row>
    <row r="148" spans="1:14" ht="15.75">
      <c r="A148" s="99"/>
      <c r="B148" s="99"/>
      <c r="C148" s="99"/>
      <c r="D148" s="99"/>
      <c r="E148" s="99"/>
      <c r="F148" s="51"/>
      <c r="G148" s="51"/>
      <c r="H148" s="51"/>
      <c r="I148" s="51"/>
      <c r="J148" s="51"/>
      <c r="K148" s="49"/>
      <c r="L148" s="47"/>
      <c r="M148" s="47"/>
      <c r="N148" s="47"/>
    </row>
    <row r="149" spans="1:14" ht="15.75">
      <c r="A149" s="247" t="s">
        <v>255</v>
      </c>
      <c r="B149" s="247"/>
      <c r="C149" s="247"/>
      <c r="D149" s="247"/>
      <c r="E149" s="247"/>
      <c r="F149" s="247"/>
      <c r="G149" s="247"/>
      <c r="H149" s="247"/>
      <c r="I149" s="247"/>
      <c r="J149" s="247"/>
      <c r="K149" s="49"/>
      <c r="L149" s="47"/>
      <c r="M149" s="47"/>
      <c r="N149" s="47"/>
    </row>
    <row r="150" spans="1:14" ht="15.75">
      <c r="A150" s="91"/>
      <c r="B150" s="91"/>
      <c r="C150" s="91"/>
      <c r="D150" s="91"/>
      <c r="E150" s="91"/>
      <c r="F150" s="51"/>
      <c r="G150" s="51"/>
      <c r="H150" s="51"/>
      <c r="I150" s="51"/>
      <c r="J150" s="51"/>
      <c r="K150" s="49"/>
      <c r="L150" s="47"/>
      <c r="M150" s="47"/>
      <c r="N150" s="47"/>
    </row>
    <row r="151" spans="1:14">
      <c r="A151" s="118" t="s">
        <v>135</v>
      </c>
      <c r="B151" s="237" t="s">
        <v>169</v>
      </c>
      <c r="C151" s="238"/>
      <c r="D151" s="238"/>
      <c r="E151" s="238"/>
      <c r="F151" s="238"/>
      <c r="G151" s="239"/>
      <c r="H151" s="118" t="s">
        <v>171</v>
      </c>
      <c r="I151" s="118" t="s">
        <v>256</v>
      </c>
      <c r="J151" s="118" t="s">
        <v>172</v>
      </c>
      <c r="K151" s="49"/>
      <c r="L151" s="47"/>
      <c r="M151" s="47"/>
      <c r="N151" s="47"/>
    </row>
    <row r="152" spans="1:14">
      <c r="A152" s="122" t="s">
        <v>142</v>
      </c>
      <c r="B152" s="122"/>
      <c r="C152" s="123"/>
      <c r="D152" s="123"/>
      <c r="E152" s="123"/>
      <c r="F152" s="123"/>
      <c r="G152" s="123"/>
      <c r="H152" s="122"/>
      <c r="I152" s="122" t="s">
        <v>257</v>
      </c>
      <c r="J152" s="122" t="s">
        <v>220</v>
      </c>
      <c r="K152" s="49"/>
      <c r="L152" s="47"/>
      <c r="M152" s="47"/>
      <c r="N152" s="47"/>
    </row>
    <row r="153" spans="1:14">
      <c r="A153" s="122"/>
      <c r="B153" s="122"/>
      <c r="C153" s="123"/>
      <c r="D153" s="123"/>
      <c r="E153" s="123"/>
      <c r="F153" s="123"/>
      <c r="G153" s="123"/>
      <c r="H153" s="122"/>
      <c r="I153" s="122" t="s">
        <v>179</v>
      </c>
      <c r="J153" s="122"/>
      <c r="K153" s="49"/>
      <c r="L153" s="47"/>
      <c r="M153" s="47"/>
      <c r="N153" s="47"/>
    </row>
    <row r="154" spans="1:14">
      <c r="A154" s="114">
        <v>1</v>
      </c>
      <c r="B154" s="234">
        <v>2</v>
      </c>
      <c r="C154" s="235"/>
      <c r="D154" s="235"/>
      <c r="E154" s="235"/>
      <c r="F154" s="235"/>
      <c r="G154" s="236"/>
      <c r="H154" s="114">
        <v>3</v>
      </c>
      <c r="I154" s="114">
        <v>4</v>
      </c>
      <c r="J154" s="114">
        <v>5</v>
      </c>
      <c r="K154" s="49"/>
      <c r="L154" s="47"/>
      <c r="M154" s="47"/>
      <c r="N154" s="47"/>
    </row>
    <row r="155" spans="1:14">
      <c r="A155" s="152"/>
      <c r="B155" s="129"/>
      <c r="C155" s="80"/>
      <c r="D155" s="80"/>
      <c r="E155" s="80"/>
      <c r="F155" s="80"/>
      <c r="G155" s="80"/>
      <c r="H155" s="69"/>
      <c r="I155" s="69"/>
      <c r="J155" s="69"/>
      <c r="K155" s="49"/>
      <c r="L155" s="47"/>
      <c r="M155" s="47"/>
      <c r="N155" s="47"/>
    </row>
    <row r="156" spans="1:14" ht="15.75">
      <c r="A156" s="114"/>
      <c r="B156" s="101" t="s">
        <v>166</v>
      </c>
      <c r="C156" s="103"/>
      <c r="D156" s="103"/>
      <c r="E156" s="103"/>
      <c r="F156" s="103"/>
      <c r="G156" s="103"/>
      <c r="H156" s="114" t="s">
        <v>167</v>
      </c>
      <c r="I156" s="114" t="s">
        <v>167</v>
      </c>
      <c r="J156" s="76">
        <f>SUM(J155:J155)</f>
        <v>0</v>
      </c>
      <c r="K156" s="49"/>
      <c r="L156" s="51"/>
      <c r="M156" s="47"/>
      <c r="N156" s="47"/>
    </row>
    <row r="158" spans="1:14" ht="15.75">
      <c r="A158" s="247" t="s">
        <v>320</v>
      </c>
      <c r="B158" s="247"/>
      <c r="C158" s="247"/>
      <c r="D158" s="247"/>
      <c r="E158" s="247"/>
      <c r="F158" s="247"/>
      <c r="G158" s="247"/>
      <c r="H158" s="247"/>
      <c r="I158" s="247"/>
      <c r="J158" s="247"/>
      <c r="K158" s="49"/>
      <c r="L158" s="47"/>
      <c r="M158" s="47"/>
      <c r="N158" s="47"/>
    </row>
    <row r="159" spans="1:14" ht="15.75">
      <c r="A159" s="91"/>
      <c r="B159" s="91"/>
      <c r="C159" s="91"/>
      <c r="D159" s="91"/>
      <c r="E159" s="91"/>
      <c r="F159" s="51"/>
      <c r="G159" s="51"/>
      <c r="H159" s="51"/>
      <c r="I159" s="51"/>
      <c r="J159" s="51"/>
      <c r="K159" s="49"/>
      <c r="L159" s="47"/>
      <c r="M159" s="47"/>
      <c r="N159" s="47"/>
    </row>
    <row r="160" spans="1:14">
      <c r="A160" s="118" t="s">
        <v>135</v>
      </c>
      <c r="B160" s="237" t="s">
        <v>169</v>
      </c>
      <c r="C160" s="238"/>
      <c r="D160" s="238"/>
      <c r="E160" s="238"/>
      <c r="F160" s="238"/>
      <c r="G160" s="239"/>
      <c r="H160" s="118" t="s">
        <v>171</v>
      </c>
      <c r="I160" s="118" t="s">
        <v>256</v>
      </c>
      <c r="J160" s="118" t="s">
        <v>172</v>
      </c>
      <c r="K160" s="49"/>
      <c r="L160" s="47"/>
      <c r="M160" s="47"/>
      <c r="N160" s="47"/>
    </row>
    <row r="161" spans="1:14">
      <c r="A161" s="122" t="s">
        <v>142</v>
      </c>
      <c r="B161" s="122"/>
      <c r="C161" s="123"/>
      <c r="D161" s="123"/>
      <c r="E161" s="123"/>
      <c r="F161" s="123"/>
      <c r="G161" s="123"/>
      <c r="H161" s="122"/>
      <c r="I161" s="122" t="s">
        <v>257</v>
      </c>
      <c r="J161" s="122" t="s">
        <v>220</v>
      </c>
      <c r="K161" s="49"/>
      <c r="L161" s="47"/>
      <c r="M161" s="47"/>
      <c r="N161" s="47"/>
    </row>
    <row r="162" spans="1:14">
      <c r="A162" s="122"/>
      <c r="B162" s="122"/>
      <c r="C162" s="123"/>
      <c r="D162" s="123"/>
      <c r="E162" s="123"/>
      <c r="F162" s="123"/>
      <c r="G162" s="123"/>
      <c r="H162" s="122"/>
      <c r="I162" s="122" t="s">
        <v>179</v>
      </c>
      <c r="J162" s="122"/>
      <c r="K162" s="49"/>
      <c r="L162" s="47"/>
      <c r="M162" s="47"/>
      <c r="N162" s="47"/>
    </row>
    <row r="163" spans="1:14">
      <c r="A163" s="114">
        <v>1</v>
      </c>
      <c r="B163" s="234">
        <v>2</v>
      </c>
      <c r="C163" s="235"/>
      <c r="D163" s="235"/>
      <c r="E163" s="235"/>
      <c r="F163" s="235"/>
      <c r="G163" s="236"/>
      <c r="H163" s="114">
        <v>3</v>
      </c>
      <c r="I163" s="114">
        <v>4</v>
      </c>
      <c r="J163" s="114">
        <v>5</v>
      </c>
      <c r="K163" s="49"/>
      <c r="L163" s="47"/>
      <c r="M163" s="47"/>
      <c r="N163" s="47"/>
    </row>
    <row r="164" spans="1:14">
      <c r="A164" s="114"/>
      <c r="B164" s="129"/>
      <c r="C164" s="80"/>
      <c r="D164" s="80"/>
      <c r="E164" s="80"/>
      <c r="F164" s="80"/>
      <c r="G164" s="80"/>
      <c r="H164" s="69"/>
      <c r="I164" s="69"/>
      <c r="J164" s="149"/>
      <c r="K164" s="49"/>
      <c r="L164" s="47"/>
      <c r="M164" s="47"/>
      <c r="N164" s="47"/>
    </row>
    <row r="165" spans="1:14">
      <c r="A165" s="171"/>
      <c r="B165" s="129" t="s">
        <v>380</v>
      </c>
      <c r="C165" s="80"/>
      <c r="D165" s="80"/>
      <c r="E165" s="80"/>
      <c r="F165" s="80"/>
      <c r="G165" s="80"/>
      <c r="H165" s="69"/>
      <c r="I165" s="69"/>
      <c r="J165" s="149">
        <v>184500</v>
      </c>
      <c r="K165" s="49"/>
      <c r="L165" s="47"/>
      <c r="M165" s="47"/>
      <c r="N165" s="47"/>
    </row>
    <row r="166" spans="1:14" ht="15.75">
      <c r="A166" s="114"/>
      <c r="B166" s="101" t="s">
        <v>166</v>
      </c>
      <c r="C166" s="103"/>
      <c r="D166" s="103"/>
      <c r="E166" s="103"/>
      <c r="F166" s="103"/>
      <c r="G166" s="103"/>
      <c r="H166" s="114" t="s">
        <v>167</v>
      </c>
      <c r="I166" s="114" t="s">
        <v>167</v>
      </c>
      <c r="J166" s="76">
        <f>SUM(J164:J165)</f>
        <v>184500</v>
      </c>
      <c r="K166" s="49">
        <v>184500</v>
      </c>
      <c r="L166" s="51"/>
      <c r="M166" s="47"/>
      <c r="N166" s="47"/>
    </row>
    <row r="168" spans="1:14">
      <c r="K168" s="7">
        <f>SUM(K1:K166)</f>
        <v>13369768</v>
      </c>
    </row>
  </sheetData>
  <mergeCells count="57">
    <mergeCell ref="A158:J158"/>
    <mergeCell ref="B160:G160"/>
    <mergeCell ref="B163:G163"/>
    <mergeCell ref="A136:J136"/>
    <mergeCell ref="B138:H138"/>
    <mergeCell ref="B141:H141"/>
    <mergeCell ref="A149:J149"/>
    <mergeCell ref="B151:G151"/>
    <mergeCell ref="B154:G154"/>
    <mergeCell ref="B124:G124"/>
    <mergeCell ref="B97:E97"/>
    <mergeCell ref="F97:G97"/>
    <mergeCell ref="B98:E98"/>
    <mergeCell ref="F98:G98"/>
    <mergeCell ref="B99:E99"/>
    <mergeCell ref="F99:G99"/>
    <mergeCell ref="A109:J109"/>
    <mergeCell ref="B111:G111"/>
    <mergeCell ref="B114:G114"/>
    <mergeCell ref="A119:J119"/>
    <mergeCell ref="B121:G121"/>
    <mergeCell ref="B96:E96"/>
    <mergeCell ref="F96:G96"/>
    <mergeCell ref="B77:F77"/>
    <mergeCell ref="B78:F78"/>
    <mergeCell ref="B79:F79"/>
    <mergeCell ref="B80:F80"/>
    <mergeCell ref="B81:F81"/>
    <mergeCell ref="B82:F82"/>
    <mergeCell ref="A84:J84"/>
    <mergeCell ref="B86:G86"/>
    <mergeCell ref="B89:G89"/>
    <mergeCell ref="A94:J94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</mergeCells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6"/>
  <sheetViews>
    <sheetView view="pageBreakPreview" topLeftCell="A10" zoomScaleSheetLayoutView="100" workbookViewId="0">
      <selection activeCell="J70" sqref="J70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325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14"/>
      <c r="B19" s="64" t="s">
        <v>321</v>
      </c>
      <c r="C19" s="65">
        <v>4</v>
      </c>
      <c r="D19" s="66">
        <f>SUM(E19:G19)</f>
        <v>419</v>
      </c>
      <c r="E19" s="66">
        <v>419</v>
      </c>
      <c r="F19" s="66"/>
      <c r="G19" s="66"/>
      <c r="H19" s="66"/>
      <c r="I19" s="65">
        <v>2.5</v>
      </c>
      <c r="J19" s="66">
        <f>C19*D19*(1+H19/100)*I19*12</f>
        <v>50280</v>
      </c>
      <c r="K19" s="49"/>
      <c r="L19" s="49"/>
      <c r="M19" s="47"/>
      <c r="N19" s="47"/>
    </row>
    <row r="20" spans="1:14">
      <c r="A20" s="114"/>
      <c r="B20" s="64" t="s">
        <v>322</v>
      </c>
      <c r="C20" s="65">
        <v>25</v>
      </c>
      <c r="D20" s="66">
        <f>SUM(E20:G20)</f>
        <v>675</v>
      </c>
      <c r="E20" s="66">
        <v>675</v>
      </c>
      <c r="F20" s="66"/>
      <c r="G20" s="66"/>
      <c r="H20" s="66"/>
      <c r="I20" s="65">
        <v>2.5</v>
      </c>
      <c r="J20" s="66">
        <f>C20*D20*(1+H20/100)*I20*12</f>
        <v>506250</v>
      </c>
      <c r="K20" s="49"/>
      <c r="L20" s="49"/>
      <c r="M20" s="47"/>
      <c r="N20" s="47"/>
    </row>
    <row r="21" spans="1:14" ht="25.5">
      <c r="A21" s="114"/>
      <c r="B21" s="64" t="s">
        <v>323</v>
      </c>
      <c r="C21" s="65">
        <v>1</v>
      </c>
      <c r="D21" s="66">
        <f>SUM(E21:G21)</f>
        <v>597</v>
      </c>
      <c r="E21" s="66">
        <v>597</v>
      </c>
      <c r="F21" s="66"/>
      <c r="G21" s="66"/>
      <c r="H21" s="66"/>
      <c r="I21" s="65">
        <v>2.5</v>
      </c>
      <c r="J21" s="66">
        <f>C21*D21*(1+H21/100)*I21*12</f>
        <v>17910</v>
      </c>
      <c r="K21" s="49"/>
      <c r="L21" s="49"/>
      <c r="M21" s="47"/>
      <c r="N21" s="47"/>
    </row>
    <row r="22" spans="1:14">
      <c r="A22" s="114">
        <v>3</v>
      </c>
      <c r="B22" s="64" t="s">
        <v>164</v>
      </c>
      <c r="C22" s="65"/>
      <c r="D22" s="66"/>
      <c r="E22" s="66"/>
      <c r="F22" s="66"/>
      <c r="G22" s="66"/>
      <c r="H22" s="66"/>
      <c r="I22" s="65"/>
      <c r="J22" s="66"/>
      <c r="K22" s="49"/>
      <c r="L22" s="47"/>
      <c r="M22" s="47"/>
      <c r="N22" s="47"/>
    </row>
    <row r="23" spans="1:14" ht="38.25">
      <c r="A23" s="114">
        <v>4</v>
      </c>
      <c r="B23" s="64" t="s">
        <v>165</v>
      </c>
      <c r="C23" s="65"/>
      <c r="D23" s="66"/>
      <c r="E23" s="66"/>
      <c r="F23" s="66"/>
      <c r="G23" s="66"/>
      <c r="H23" s="66"/>
      <c r="I23" s="65"/>
      <c r="J23" s="66"/>
      <c r="K23" s="49"/>
      <c r="L23" s="107"/>
      <c r="M23" s="47"/>
      <c r="N23" s="47"/>
    </row>
    <row r="24" spans="1:14">
      <c r="A24" s="67" t="s">
        <v>166</v>
      </c>
      <c r="B24" s="68"/>
      <c r="C24" s="114" t="s">
        <v>167</v>
      </c>
      <c r="D24" s="66">
        <f>+SUM(D17:D23)</f>
        <v>1691</v>
      </c>
      <c r="E24" s="114" t="s">
        <v>167</v>
      </c>
      <c r="F24" s="114" t="s">
        <v>167</v>
      </c>
      <c r="G24" s="114" t="s">
        <v>167</v>
      </c>
      <c r="H24" s="69" t="s">
        <v>167</v>
      </c>
      <c r="I24" s="114" t="s">
        <v>167</v>
      </c>
      <c r="J24" s="66">
        <f>+SUM(J17:J23)</f>
        <v>574440</v>
      </c>
      <c r="K24" s="49">
        <v>978500</v>
      </c>
      <c r="L24" s="47"/>
      <c r="M24" s="47"/>
      <c r="N24" s="47"/>
    </row>
    <row r="25" spans="1:14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9"/>
      <c r="L25" s="47"/>
      <c r="M25" s="47"/>
      <c r="N25" s="47"/>
    </row>
    <row r="26" spans="1:14" ht="15.75">
      <c r="A26" s="233" t="s">
        <v>168</v>
      </c>
      <c r="B26" s="233"/>
      <c r="C26" s="233"/>
      <c r="D26" s="233"/>
      <c r="E26" s="233"/>
      <c r="F26" s="233"/>
      <c r="G26" s="233"/>
      <c r="H26" s="233"/>
      <c r="I26" s="233"/>
      <c r="J26" s="233"/>
      <c r="K26" s="49"/>
      <c r="L26" s="47"/>
      <c r="M26" s="47"/>
      <c r="N26" s="47"/>
    </row>
    <row r="27" spans="1:14">
      <c r="A27" s="70"/>
      <c r="B27" s="70"/>
      <c r="C27" s="70"/>
      <c r="D27" s="70"/>
      <c r="E27" s="70"/>
      <c r="F27" s="70"/>
      <c r="G27" s="47"/>
      <c r="H27" s="47"/>
      <c r="I27" s="47"/>
      <c r="J27" s="47"/>
      <c r="K27" s="49"/>
      <c r="L27" s="47"/>
      <c r="M27" s="47"/>
      <c r="N27" s="47"/>
    </row>
    <row r="28" spans="1:14">
      <c r="A28" s="118" t="s">
        <v>135</v>
      </c>
      <c r="B28" s="237" t="s">
        <v>169</v>
      </c>
      <c r="C28" s="238"/>
      <c r="D28" s="238"/>
      <c r="E28" s="238"/>
      <c r="F28" s="239"/>
      <c r="G28" s="118" t="s">
        <v>170</v>
      </c>
      <c r="H28" s="118" t="s">
        <v>171</v>
      </c>
      <c r="I28" s="118" t="s">
        <v>171</v>
      </c>
      <c r="J28" s="59" t="s">
        <v>172</v>
      </c>
      <c r="K28" s="49"/>
      <c r="L28" s="47"/>
      <c r="M28" s="47"/>
      <c r="N28" s="47"/>
    </row>
    <row r="29" spans="1:14">
      <c r="A29" s="122" t="s">
        <v>142</v>
      </c>
      <c r="B29" s="122"/>
      <c r="C29" s="71"/>
      <c r="D29" s="71"/>
      <c r="E29" s="71"/>
      <c r="F29" s="72"/>
      <c r="G29" s="122" t="s">
        <v>173</v>
      </c>
      <c r="H29" s="122" t="s">
        <v>174</v>
      </c>
      <c r="I29" s="122" t="s">
        <v>175</v>
      </c>
      <c r="J29" s="61" t="s">
        <v>176</v>
      </c>
      <c r="K29" s="49"/>
      <c r="L29" s="47"/>
      <c r="M29" s="47"/>
      <c r="N29" s="47"/>
    </row>
    <row r="30" spans="1:14">
      <c r="A30" s="122"/>
      <c r="B30" s="122"/>
      <c r="C30" s="71"/>
      <c r="D30" s="71"/>
      <c r="E30" s="71"/>
      <c r="F30" s="72"/>
      <c r="G30" s="122" t="s">
        <v>177</v>
      </c>
      <c r="H30" s="122" t="s">
        <v>178</v>
      </c>
      <c r="I30" s="122"/>
      <c r="J30" s="61"/>
      <c r="K30" s="49"/>
      <c r="L30" s="47"/>
      <c r="M30" s="47"/>
      <c r="N30" s="47"/>
    </row>
    <row r="31" spans="1:14">
      <c r="A31" s="69"/>
      <c r="B31" s="69"/>
      <c r="C31" s="73"/>
      <c r="D31" s="73"/>
      <c r="E31" s="73"/>
      <c r="F31" s="74"/>
      <c r="G31" s="69" t="s">
        <v>179</v>
      </c>
      <c r="H31" s="69"/>
      <c r="I31" s="69"/>
      <c r="J31" s="75"/>
      <c r="K31" s="49"/>
      <c r="L31" s="47"/>
      <c r="M31" s="47"/>
      <c r="N31" s="47"/>
    </row>
    <row r="32" spans="1:14">
      <c r="A32" s="69">
        <v>1</v>
      </c>
      <c r="B32" s="234">
        <v>2</v>
      </c>
      <c r="C32" s="235"/>
      <c r="D32" s="235"/>
      <c r="E32" s="235"/>
      <c r="F32" s="236"/>
      <c r="G32" s="69">
        <v>3</v>
      </c>
      <c r="H32" s="69">
        <v>4</v>
      </c>
      <c r="I32" s="69">
        <v>5</v>
      </c>
      <c r="J32" s="75">
        <v>6</v>
      </c>
      <c r="K32" s="49"/>
      <c r="L32" s="47"/>
      <c r="M32" s="47"/>
      <c r="N32" s="47"/>
    </row>
    <row r="33" spans="1:14">
      <c r="A33" s="69"/>
      <c r="B33" s="234"/>
      <c r="C33" s="235"/>
      <c r="D33" s="235"/>
      <c r="E33" s="235"/>
      <c r="F33" s="236"/>
      <c r="G33" s="69"/>
      <c r="H33" s="69"/>
      <c r="I33" s="69"/>
      <c r="J33" s="76"/>
      <c r="K33" s="49"/>
      <c r="L33" s="47"/>
      <c r="M33" s="47"/>
      <c r="N33" s="47"/>
    </row>
    <row r="34" spans="1:14">
      <c r="A34" s="69"/>
      <c r="B34" s="234"/>
      <c r="C34" s="235"/>
      <c r="D34" s="235"/>
      <c r="E34" s="235"/>
      <c r="F34" s="236"/>
      <c r="G34" s="69"/>
      <c r="H34" s="69"/>
      <c r="I34" s="69"/>
      <c r="J34" s="75"/>
      <c r="K34" s="49"/>
      <c r="L34" s="47"/>
      <c r="M34" s="47"/>
      <c r="N34" s="47"/>
    </row>
    <row r="35" spans="1:14">
      <c r="A35" s="69"/>
      <c r="B35" s="240" t="s">
        <v>166</v>
      </c>
      <c r="C35" s="241"/>
      <c r="D35" s="241"/>
      <c r="E35" s="241"/>
      <c r="F35" s="242"/>
      <c r="G35" s="69" t="s">
        <v>167</v>
      </c>
      <c r="H35" s="69" t="s">
        <v>167</v>
      </c>
      <c r="I35" s="69" t="s">
        <v>167</v>
      </c>
      <c r="J35" s="76">
        <f>+J33</f>
        <v>0</v>
      </c>
      <c r="K35" s="49"/>
      <c r="L35" s="47"/>
      <c r="M35" s="47"/>
      <c r="N35" s="47"/>
    </row>
    <row r="36" spans="1:14" ht="15.75">
      <c r="A36" s="77"/>
      <c r="B36" s="77"/>
      <c r="C36" s="77"/>
      <c r="D36" s="77"/>
      <c r="E36" s="77"/>
      <c r="F36" s="77"/>
      <c r="G36" s="47"/>
      <c r="H36" s="47"/>
      <c r="I36" s="47"/>
      <c r="J36" s="47"/>
      <c r="K36" s="49"/>
      <c r="L36" s="47"/>
      <c r="M36" s="47"/>
      <c r="N36" s="47"/>
    </row>
    <row r="37" spans="1:14" ht="15.75">
      <c r="A37" s="233" t="s">
        <v>324</v>
      </c>
      <c r="B37" s="233"/>
      <c r="C37" s="233"/>
      <c r="D37" s="233"/>
      <c r="E37" s="233"/>
      <c r="F37" s="233"/>
      <c r="G37" s="233"/>
      <c r="H37" s="233"/>
      <c r="I37" s="233"/>
      <c r="J37" s="233"/>
      <c r="K37" s="49"/>
      <c r="L37" s="47"/>
      <c r="M37" s="47"/>
      <c r="N37" s="47"/>
    </row>
    <row r="38" spans="1:14">
      <c r="A38" s="70"/>
      <c r="B38" s="70"/>
      <c r="C38" s="70"/>
      <c r="D38" s="70"/>
      <c r="E38" s="70"/>
      <c r="F38" s="70"/>
      <c r="G38" s="47"/>
      <c r="H38" s="47"/>
      <c r="I38" s="47"/>
      <c r="J38" s="47"/>
      <c r="K38" s="49"/>
      <c r="L38" s="47"/>
      <c r="M38" s="47"/>
      <c r="N38" s="47"/>
    </row>
    <row r="39" spans="1:14">
      <c r="A39" s="118" t="s">
        <v>135</v>
      </c>
      <c r="B39" s="237" t="s">
        <v>169</v>
      </c>
      <c r="C39" s="238"/>
      <c r="D39" s="238"/>
      <c r="E39" s="238"/>
      <c r="F39" s="239"/>
      <c r="G39" s="118" t="s">
        <v>181</v>
      </c>
      <c r="H39" s="118" t="s">
        <v>171</v>
      </c>
      <c r="I39" s="118" t="s">
        <v>182</v>
      </c>
      <c r="J39" s="59" t="s">
        <v>172</v>
      </c>
      <c r="K39" s="49"/>
      <c r="L39" s="47"/>
      <c r="M39" s="47"/>
      <c r="N39" s="47"/>
    </row>
    <row r="40" spans="1:14">
      <c r="A40" s="122" t="s">
        <v>142</v>
      </c>
      <c r="B40" s="122"/>
      <c r="C40" s="71"/>
      <c r="D40" s="71"/>
      <c r="E40" s="71"/>
      <c r="F40" s="72"/>
      <c r="G40" s="122" t="s">
        <v>174</v>
      </c>
      <c r="H40" s="122" t="s">
        <v>183</v>
      </c>
      <c r="I40" s="122" t="s">
        <v>184</v>
      </c>
      <c r="J40" s="61" t="s">
        <v>176</v>
      </c>
      <c r="K40" s="49"/>
      <c r="L40" s="47"/>
      <c r="M40" s="47"/>
      <c r="N40" s="47"/>
    </row>
    <row r="41" spans="1:14">
      <c r="A41" s="122"/>
      <c r="B41" s="122"/>
      <c r="C41" s="71"/>
      <c r="D41" s="71"/>
      <c r="E41" s="71"/>
      <c r="F41" s="72"/>
      <c r="G41" s="122" t="s">
        <v>185</v>
      </c>
      <c r="H41" s="122" t="s">
        <v>186</v>
      </c>
      <c r="I41" s="122" t="s">
        <v>187</v>
      </c>
      <c r="J41" s="61"/>
      <c r="K41" s="49"/>
      <c r="L41" s="47"/>
      <c r="M41" s="47"/>
      <c r="N41" s="47"/>
    </row>
    <row r="42" spans="1:14">
      <c r="A42" s="69"/>
      <c r="B42" s="69"/>
      <c r="C42" s="73"/>
      <c r="D42" s="73"/>
      <c r="E42" s="73"/>
      <c r="F42" s="74"/>
      <c r="G42" s="69" t="s">
        <v>188</v>
      </c>
      <c r="H42" s="69" t="s">
        <v>189</v>
      </c>
      <c r="I42" s="69" t="s">
        <v>190</v>
      </c>
      <c r="J42" s="75"/>
      <c r="K42" s="49"/>
      <c r="L42" s="47"/>
      <c r="M42" s="47"/>
      <c r="N42" s="47"/>
    </row>
    <row r="43" spans="1:14">
      <c r="A43" s="69">
        <v>1</v>
      </c>
      <c r="B43" s="234">
        <v>2</v>
      </c>
      <c r="C43" s="235"/>
      <c r="D43" s="235"/>
      <c r="E43" s="235"/>
      <c r="F43" s="236"/>
      <c r="G43" s="69">
        <v>3</v>
      </c>
      <c r="H43" s="69">
        <v>4</v>
      </c>
      <c r="I43" s="69">
        <v>5</v>
      </c>
      <c r="J43" s="75">
        <v>6</v>
      </c>
      <c r="K43" s="49"/>
      <c r="L43" s="47"/>
      <c r="M43" s="47"/>
      <c r="N43" s="47"/>
    </row>
    <row r="44" spans="1:14">
      <c r="A44" s="69">
        <v>1</v>
      </c>
      <c r="B44" s="240" t="s">
        <v>326</v>
      </c>
      <c r="C44" s="241"/>
      <c r="D44" s="241"/>
      <c r="E44" s="241"/>
      <c r="F44" s="242"/>
      <c r="G44" s="69"/>
      <c r="H44" s="69"/>
      <c r="I44" s="69"/>
      <c r="J44" s="76"/>
      <c r="K44" s="49"/>
      <c r="L44" s="47"/>
      <c r="M44" s="47"/>
      <c r="N44" s="47"/>
    </row>
    <row r="45" spans="1:14">
      <c r="A45" s="69"/>
      <c r="B45" s="240"/>
      <c r="C45" s="241"/>
      <c r="D45" s="241"/>
      <c r="E45" s="241"/>
      <c r="F45" s="242"/>
      <c r="G45" s="69"/>
      <c r="H45" s="69"/>
      <c r="I45" s="69"/>
      <c r="J45" s="179"/>
      <c r="K45" s="49"/>
      <c r="L45" s="47"/>
      <c r="M45" s="47"/>
      <c r="N45" s="47"/>
    </row>
    <row r="46" spans="1:14">
      <c r="A46" s="69"/>
      <c r="B46" s="240" t="s">
        <v>166</v>
      </c>
      <c r="C46" s="241"/>
      <c r="D46" s="241"/>
      <c r="E46" s="241"/>
      <c r="F46" s="242"/>
      <c r="G46" s="69" t="s">
        <v>167</v>
      </c>
      <c r="H46" s="69" t="s">
        <v>167</v>
      </c>
      <c r="I46" s="69" t="s">
        <v>167</v>
      </c>
      <c r="J46" s="76">
        <f>SUM(J44:J45)</f>
        <v>0</v>
      </c>
      <c r="K46" s="49"/>
      <c r="L46" s="47"/>
      <c r="M46" s="47"/>
      <c r="N46" s="47"/>
    </row>
    <row r="47" spans="1:14" ht="15.75">
      <c r="A47" s="77"/>
      <c r="B47" s="77"/>
      <c r="C47" s="77"/>
      <c r="D47" s="77"/>
      <c r="E47" s="77"/>
      <c r="F47" s="77"/>
      <c r="G47" s="47"/>
      <c r="H47" s="47"/>
      <c r="I47" s="47"/>
      <c r="J47" s="47"/>
      <c r="K47" s="49"/>
      <c r="L47" s="47"/>
      <c r="M47" s="47"/>
      <c r="N47" s="47"/>
    </row>
    <row r="48" spans="1:14" ht="15.75">
      <c r="A48" s="233" t="s">
        <v>192</v>
      </c>
      <c r="B48" s="233"/>
      <c r="C48" s="233"/>
      <c r="D48" s="233"/>
      <c r="E48" s="233"/>
      <c r="F48" s="233"/>
      <c r="G48" s="233"/>
      <c r="H48" s="233"/>
      <c r="I48" s="233"/>
      <c r="J48" s="233"/>
      <c r="K48" s="49"/>
      <c r="L48" s="47"/>
      <c r="M48" s="47"/>
      <c r="N48" s="47"/>
    </row>
    <row r="49" spans="1:14" ht="15.75">
      <c r="A49" s="233" t="s">
        <v>193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49"/>
      <c r="L49" s="47"/>
      <c r="M49" s="47"/>
      <c r="N49" s="47"/>
    </row>
    <row r="50" spans="1:14" ht="15.75">
      <c r="A50" s="233" t="s">
        <v>194</v>
      </c>
      <c r="B50" s="233"/>
      <c r="C50" s="233"/>
      <c r="D50" s="233"/>
      <c r="E50" s="233"/>
      <c r="F50" s="233"/>
      <c r="G50" s="233"/>
      <c r="H50" s="233"/>
      <c r="I50" s="233"/>
      <c r="J50" s="233"/>
      <c r="K50" s="49"/>
      <c r="L50" s="47"/>
      <c r="M50" s="47"/>
      <c r="N50" s="47"/>
    </row>
    <row r="51" spans="1:14">
      <c r="A51" s="70"/>
      <c r="B51" s="70"/>
      <c r="C51" s="70"/>
      <c r="D51" s="70"/>
      <c r="E51" s="70"/>
      <c r="F51" s="70"/>
      <c r="G51" s="47"/>
      <c r="H51" s="47"/>
      <c r="I51" s="47"/>
      <c r="J51" s="47"/>
      <c r="K51" s="49"/>
      <c r="L51" s="47"/>
      <c r="M51" s="47"/>
      <c r="N51" s="47"/>
    </row>
    <row r="52" spans="1:14">
      <c r="A52" s="118" t="s">
        <v>135</v>
      </c>
      <c r="B52" s="237" t="s">
        <v>195</v>
      </c>
      <c r="C52" s="238"/>
      <c r="D52" s="238"/>
      <c r="E52" s="238"/>
      <c r="F52" s="238"/>
      <c r="G52" s="238"/>
      <c r="H52" s="239"/>
      <c r="I52" s="118" t="s">
        <v>196</v>
      </c>
      <c r="J52" s="59" t="s">
        <v>197</v>
      </c>
      <c r="K52" s="49"/>
      <c r="L52" s="47"/>
      <c r="M52" s="47"/>
      <c r="N52" s="47"/>
    </row>
    <row r="53" spans="1:14">
      <c r="A53" s="122" t="s">
        <v>142</v>
      </c>
      <c r="B53" s="122"/>
      <c r="C53" s="123"/>
      <c r="D53" s="71"/>
      <c r="E53" s="71"/>
      <c r="F53" s="123"/>
      <c r="G53" s="123"/>
      <c r="H53" s="124"/>
      <c r="I53" s="122" t="s">
        <v>198</v>
      </c>
      <c r="J53" s="61" t="s">
        <v>179</v>
      </c>
      <c r="K53" s="49"/>
      <c r="L53" s="47"/>
      <c r="M53" s="47"/>
      <c r="N53" s="47"/>
    </row>
    <row r="54" spans="1:14">
      <c r="A54" s="122"/>
      <c r="B54" s="122"/>
      <c r="C54" s="123"/>
      <c r="D54" s="71"/>
      <c r="E54" s="71"/>
      <c r="F54" s="123"/>
      <c r="G54" s="123"/>
      <c r="H54" s="124"/>
      <c r="I54" s="122" t="s">
        <v>199</v>
      </c>
      <c r="J54" s="61"/>
      <c r="K54" s="49"/>
      <c r="L54" s="47"/>
      <c r="M54" s="47"/>
      <c r="N54" s="47"/>
    </row>
    <row r="55" spans="1:14">
      <c r="A55" s="69"/>
      <c r="B55" s="69"/>
      <c r="C55" s="80"/>
      <c r="D55" s="73"/>
      <c r="E55" s="73"/>
      <c r="F55" s="80"/>
      <c r="G55" s="80"/>
      <c r="H55" s="81"/>
      <c r="I55" s="69" t="s">
        <v>200</v>
      </c>
      <c r="J55" s="75"/>
      <c r="K55" s="49"/>
      <c r="L55" s="47"/>
      <c r="M55" s="47"/>
      <c r="N55" s="47"/>
    </row>
    <row r="56" spans="1:14">
      <c r="A56" s="114">
        <v>1</v>
      </c>
      <c r="B56" s="234">
        <v>2</v>
      </c>
      <c r="C56" s="235"/>
      <c r="D56" s="235"/>
      <c r="E56" s="235"/>
      <c r="F56" s="235"/>
      <c r="G56" s="235"/>
      <c r="H56" s="236"/>
      <c r="I56" s="114">
        <v>3</v>
      </c>
      <c r="J56" s="63">
        <v>4</v>
      </c>
      <c r="K56" s="49"/>
      <c r="L56" s="47"/>
      <c r="M56" s="47"/>
      <c r="N56" s="47"/>
    </row>
    <row r="57" spans="1:14">
      <c r="A57" s="171"/>
      <c r="B57" s="175" t="s">
        <v>381</v>
      </c>
      <c r="C57" s="172"/>
      <c r="D57" s="172"/>
      <c r="E57" s="172"/>
      <c r="F57" s="172"/>
      <c r="G57" s="172"/>
      <c r="H57" s="173"/>
      <c r="I57" s="171"/>
      <c r="J57" s="69"/>
      <c r="K57" s="49"/>
      <c r="L57" s="47"/>
      <c r="M57" s="47"/>
      <c r="N57" s="47"/>
    </row>
    <row r="58" spans="1:14">
      <c r="A58" s="114">
        <v>1</v>
      </c>
      <c r="B58" s="127" t="s">
        <v>201</v>
      </c>
      <c r="C58" s="115"/>
      <c r="D58" s="128"/>
      <c r="E58" s="128"/>
      <c r="F58" s="115"/>
      <c r="G58" s="115"/>
      <c r="H58" s="116"/>
      <c r="I58" s="114" t="s">
        <v>167</v>
      </c>
      <c r="J58" s="66"/>
      <c r="K58" s="49"/>
      <c r="L58" s="47"/>
      <c r="M58" s="47"/>
      <c r="N58" s="47"/>
    </row>
    <row r="59" spans="1:14">
      <c r="A59" s="118" t="s">
        <v>202</v>
      </c>
      <c r="B59" s="86" t="s">
        <v>29</v>
      </c>
      <c r="C59" s="123"/>
      <c r="D59" s="71"/>
      <c r="E59" s="71"/>
      <c r="F59" s="123"/>
      <c r="G59" s="123"/>
      <c r="H59" s="123"/>
      <c r="I59" s="118"/>
      <c r="J59" s="66"/>
      <c r="K59" s="49"/>
      <c r="L59" s="47"/>
      <c r="M59" s="47"/>
      <c r="N59" s="47"/>
    </row>
    <row r="60" spans="1:14">
      <c r="A60" s="69"/>
      <c r="B60" s="86" t="s">
        <v>203</v>
      </c>
      <c r="C60" s="123"/>
      <c r="D60" s="71"/>
      <c r="E60" s="71"/>
      <c r="F60" s="123"/>
      <c r="G60" s="123"/>
      <c r="H60" s="123"/>
      <c r="I60" s="66">
        <f>+$J$24</f>
        <v>574440</v>
      </c>
      <c r="J60" s="66">
        <f>+I60*L60</f>
        <v>126376.8</v>
      </c>
      <c r="K60" s="49"/>
      <c r="L60" s="146">
        <v>0.22</v>
      </c>
      <c r="M60" s="47"/>
      <c r="N60" s="47"/>
    </row>
    <row r="61" spans="1:14">
      <c r="A61" s="114" t="s">
        <v>204</v>
      </c>
      <c r="B61" s="127" t="s">
        <v>205</v>
      </c>
      <c r="C61" s="115"/>
      <c r="D61" s="128"/>
      <c r="E61" s="128"/>
      <c r="F61" s="115"/>
      <c r="G61" s="115"/>
      <c r="H61" s="116"/>
      <c r="I61" s="114"/>
      <c r="J61" s="66"/>
      <c r="K61" s="49"/>
      <c r="L61" s="146">
        <v>0.1</v>
      </c>
      <c r="M61" s="47"/>
      <c r="N61" s="47"/>
    </row>
    <row r="62" spans="1:14">
      <c r="A62" s="118" t="s">
        <v>206</v>
      </c>
      <c r="B62" s="87" t="s">
        <v>207</v>
      </c>
      <c r="C62" s="119"/>
      <c r="D62" s="89"/>
      <c r="E62" s="89"/>
      <c r="F62" s="119"/>
      <c r="G62" s="119"/>
      <c r="H62" s="120"/>
      <c r="I62" s="118"/>
      <c r="J62" s="66"/>
      <c r="K62" s="49"/>
      <c r="L62" s="47"/>
      <c r="M62" s="47"/>
      <c r="N62" s="47"/>
    </row>
    <row r="63" spans="1:14">
      <c r="A63" s="118">
        <v>2</v>
      </c>
      <c r="B63" s="87" t="s">
        <v>208</v>
      </c>
      <c r="C63" s="119"/>
      <c r="D63" s="89"/>
      <c r="E63" s="89"/>
      <c r="F63" s="119"/>
      <c r="G63" s="119"/>
      <c r="H63" s="120"/>
      <c r="I63" s="118" t="s">
        <v>167</v>
      </c>
      <c r="J63" s="66"/>
      <c r="K63" s="49"/>
      <c r="L63" s="47"/>
      <c r="M63" s="47"/>
      <c r="N63" s="47"/>
    </row>
    <row r="64" spans="1:14">
      <c r="A64" s="118" t="s">
        <v>209</v>
      </c>
      <c r="B64" s="87" t="s">
        <v>29</v>
      </c>
      <c r="C64" s="119"/>
      <c r="D64" s="89"/>
      <c r="E64" s="89"/>
      <c r="F64" s="119"/>
      <c r="G64" s="119"/>
      <c r="H64" s="120"/>
      <c r="I64" s="118"/>
      <c r="J64" s="66"/>
      <c r="K64" s="49"/>
      <c r="L64" s="47"/>
      <c r="M64" s="47"/>
      <c r="N64" s="47"/>
    </row>
    <row r="65" spans="1:14">
      <c r="A65" s="122"/>
      <c r="B65" s="86" t="s">
        <v>210</v>
      </c>
      <c r="C65" s="123"/>
      <c r="D65" s="71"/>
      <c r="E65" s="71"/>
      <c r="F65" s="123"/>
      <c r="G65" s="123"/>
      <c r="H65" s="124"/>
      <c r="I65" s="66">
        <f>+$J$24</f>
        <v>574440</v>
      </c>
      <c r="J65" s="66">
        <f>+I65*L65</f>
        <v>16658.760000000002</v>
      </c>
      <c r="K65" s="49"/>
      <c r="L65" s="147">
        <v>2.9000000000000001E-2</v>
      </c>
      <c r="M65" s="47"/>
      <c r="N65" s="47"/>
    </row>
    <row r="66" spans="1:14">
      <c r="A66" s="118" t="s">
        <v>211</v>
      </c>
      <c r="B66" s="87" t="s">
        <v>212</v>
      </c>
      <c r="C66" s="119"/>
      <c r="D66" s="89"/>
      <c r="E66" s="89"/>
      <c r="F66" s="119"/>
      <c r="G66" s="119"/>
      <c r="H66" s="120"/>
      <c r="I66" s="66"/>
      <c r="J66" s="66"/>
      <c r="K66" s="49"/>
      <c r="L66" s="47"/>
      <c r="M66" s="47"/>
      <c r="N66" s="47"/>
    </row>
    <row r="67" spans="1:14">
      <c r="A67" s="118" t="s">
        <v>213</v>
      </c>
      <c r="B67" s="87" t="s">
        <v>214</v>
      </c>
      <c r="C67" s="119"/>
      <c r="D67" s="89"/>
      <c r="E67" s="89"/>
      <c r="F67" s="119"/>
      <c r="G67" s="119"/>
      <c r="H67" s="120"/>
      <c r="I67" s="66">
        <f>+$J$24</f>
        <v>574440</v>
      </c>
      <c r="J67" s="66">
        <f>+I67*L67</f>
        <v>1148.8800000000001</v>
      </c>
      <c r="K67" s="49"/>
      <c r="L67" s="147">
        <v>2E-3</v>
      </c>
      <c r="M67" s="47"/>
      <c r="N67" s="47"/>
    </row>
    <row r="68" spans="1:14">
      <c r="A68" s="118" t="s">
        <v>215</v>
      </c>
      <c r="B68" s="87" t="s">
        <v>216</v>
      </c>
      <c r="C68" s="119"/>
      <c r="D68" s="89"/>
      <c r="E68" s="89"/>
      <c r="F68" s="119"/>
      <c r="G68" s="119"/>
      <c r="H68" s="120"/>
      <c r="I68" s="66"/>
      <c r="J68" s="66"/>
      <c r="K68" s="49"/>
      <c r="L68" s="47"/>
      <c r="M68" s="47"/>
      <c r="N68" s="47"/>
    </row>
    <row r="69" spans="1:14">
      <c r="A69" s="118" t="s">
        <v>217</v>
      </c>
      <c r="B69" s="87" t="s">
        <v>216</v>
      </c>
      <c r="C69" s="119"/>
      <c r="D69" s="89"/>
      <c r="E69" s="89"/>
      <c r="F69" s="119"/>
      <c r="G69" s="119"/>
      <c r="H69" s="120"/>
      <c r="I69" s="66"/>
      <c r="J69" s="66"/>
      <c r="K69" s="49"/>
      <c r="L69" s="47"/>
      <c r="M69" s="47"/>
      <c r="N69" s="47"/>
    </row>
    <row r="70" spans="1:14">
      <c r="A70" s="118">
        <v>3</v>
      </c>
      <c r="B70" s="87" t="s">
        <v>218</v>
      </c>
      <c r="C70" s="119"/>
      <c r="D70" s="89"/>
      <c r="E70" s="89"/>
      <c r="F70" s="119"/>
      <c r="G70" s="119"/>
      <c r="H70" s="120"/>
      <c r="I70" s="66">
        <f>+$J$24</f>
        <v>574440</v>
      </c>
      <c r="J70" s="66">
        <f>+I70*L70</f>
        <v>29296.44</v>
      </c>
      <c r="K70" s="49"/>
      <c r="L70" s="147">
        <v>5.0999999999999997E-2</v>
      </c>
      <c r="M70" s="47"/>
      <c r="N70" s="47"/>
    </row>
    <row r="71" spans="1:14">
      <c r="A71" s="114"/>
      <c r="B71" s="114" t="s">
        <v>166</v>
      </c>
      <c r="C71" s="115"/>
      <c r="D71" s="128"/>
      <c r="E71" s="128"/>
      <c r="F71" s="115"/>
      <c r="G71" s="115"/>
      <c r="H71" s="116"/>
      <c r="I71" s="114" t="s">
        <v>167</v>
      </c>
      <c r="J71" s="66">
        <f>+ SUM(J57:J70)</f>
        <v>173480.88</v>
      </c>
      <c r="K71" s="49">
        <v>295500</v>
      </c>
      <c r="L71" s="107"/>
      <c r="M71" s="107"/>
      <c r="N71" s="47"/>
    </row>
    <row r="72" spans="1:14" ht="15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7"/>
      <c r="M72" s="47"/>
      <c r="N72" s="47"/>
    </row>
    <row r="73" spans="1:14" ht="15.75">
      <c r="A73" s="247" t="s">
        <v>222</v>
      </c>
      <c r="B73" s="247"/>
      <c r="C73" s="247"/>
      <c r="D73" s="247"/>
      <c r="E73" s="247"/>
      <c r="F73" s="247"/>
      <c r="G73" s="247"/>
      <c r="H73" s="247"/>
      <c r="I73" s="247"/>
      <c r="J73" s="247"/>
      <c r="K73" s="49">
        <f>SUM(K1:K71)</f>
        <v>1274000</v>
      </c>
      <c r="L73" s="47"/>
      <c r="M73" s="47"/>
      <c r="N73" s="47"/>
    </row>
    <row r="74" spans="1:14">
      <c r="A74" s="91"/>
      <c r="B74" s="91"/>
      <c r="C74" s="91"/>
      <c r="D74" s="91"/>
      <c r="E74" s="91"/>
      <c r="F74" s="91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92" t="s">
        <v>132</v>
      </c>
      <c r="B75" s="117"/>
      <c r="C75" s="91"/>
      <c r="D75" s="52"/>
      <c r="E75" s="94"/>
      <c r="F75" s="94"/>
      <c r="G75" s="94"/>
      <c r="H75" s="94"/>
      <c r="I75" s="94"/>
      <c r="J75" s="94"/>
      <c r="K75" s="49"/>
      <c r="L75" s="47"/>
      <c r="M75" s="47"/>
      <c r="N75" s="47"/>
    </row>
    <row r="76" spans="1:14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49"/>
      <c r="L76" s="47"/>
      <c r="M76" s="47"/>
      <c r="N76" s="47"/>
    </row>
    <row r="77" spans="1:14" ht="15.75">
      <c r="A77" s="92" t="s">
        <v>133</v>
      </c>
      <c r="B77" s="117"/>
      <c r="C77" s="91"/>
      <c r="D77" s="57"/>
      <c r="E77" s="95"/>
      <c r="F77" s="95"/>
      <c r="G77" s="95"/>
      <c r="H77" s="95"/>
      <c r="I77" s="95"/>
      <c r="J77" s="95"/>
      <c r="K77" s="49"/>
      <c r="L77" s="47"/>
      <c r="M77" s="47"/>
      <c r="N77" s="47"/>
    </row>
    <row r="78" spans="1:14" ht="15.75">
      <c r="A78" s="92"/>
      <c r="B78" s="117"/>
      <c r="C78" s="96"/>
      <c r="D78" s="96"/>
      <c r="E78" s="96"/>
      <c r="F78" s="96"/>
      <c r="G78" s="48"/>
      <c r="H78" s="48"/>
      <c r="I78" s="48"/>
      <c r="J78" s="48"/>
      <c r="K78" s="49"/>
      <c r="L78" s="47"/>
      <c r="M78" s="47"/>
      <c r="N78" s="47"/>
    </row>
    <row r="79" spans="1:14" ht="15.75">
      <c r="A79" s="247" t="s">
        <v>223</v>
      </c>
      <c r="B79" s="247"/>
      <c r="C79" s="247"/>
      <c r="D79" s="247"/>
      <c r="E79" s="247"/>
      <c r="F79" s="247"/>
      <c r="G79" s="247"/>
      <c r="H79" s="247"/>
      <c r="I79" s="247"/>
      <c r="J79" s="247"/>
      <c r="K79" s="49"/>
      <c r="L79" s="47"/>
      <c r="M79" s="47"/>
      <c r="N79" s="47"/>
    </row>
    <row r="80" spans="1:14">
      <c r="A80" s="97"/>
      <c r="B80" s="97"/>
      <c r="C80" s="97"/>
      <c r="D80" s="97"/>
      <c r="E80" s="97"/>
      <c r="F80" s="97"/>
      <c r="G80" s="48"/>
      <c r="H80" s="48"/>
      <c r="I80" s="48"/>
      <c r="J80" s="48"/>
      <c r="K80" s="49"/>
      <c r="L80" s="47"/>
      <c r="M80" s="47"/>
      <c r="N80" s="47"/>
    </row>
    <row r="81" spans="1:14">
      <c r="A81" s="118" t="s">
        <v>135</v>
      </c>
      <c r="B81" s="237" t="s">
        <v>169</v>
      </c>
      <c r="C81" s="238"/>
      <c r="D81" s="238"/>
      <c r="E81" s="238"/>
      <c r="F81" s="239"/>
      <c r="G81" s="118" t="s">
        <v>171</v>
      </c>
      <c r="H81" s="118" t="s">
        <v>171</v>
      </c>
      <c r="I81" s="118" t="s">
        <v>224</v>
      </c>
      <c r="J81" s="118" t="s">
        <v>172</v>
      </c>
      <c r="K81" s="49"/>
      <c r="L81" s="47"/>
      <c r="M81" s="47"/>
      <c r="N81" s="47"/>
    </row>
    <row r="82" spans="1:14">
      <c r="A82" s="122" t="s">
        <v>142</v>
      </c>
      <c r="B82" s="248"/>
      <c r="C82" s="249"/>
      <c r="D82" s="249"/>
      <c r="E82" s="249"/>
      <c r="F82" s="250"/>
      <c r="G82" s="122" t="s">
        <v>225</v>
      </c>
      <c r="H82" s="122" t="s">
        <v>226</v>
      </c>
      <c r="I82" s="122" t="s">
        <v>227</v>
      </c>
      <c r="J82" s="122" t="s">
        <v>176</v>
      </c>
      <c r="K82" s="49"/>
      <c r="L82" s="47"/>
      <c r="M82" s="47"/>
      <c r="N82" s="47"/>
    </row>
    <row r="83" spans="1:14">
      <c r="A83" s="122"/>
      <c r="B83" s="248"/>
      <c r="C83" s="249"/>
      <c r="D83" s="249"/>
      <c r="E83" s="249"/>
      <c r="F83" s="250"/>
      <c r="G83" s="122"/>
      <c r="H83" s="122" t="s">
        <v>228</v>
      </c>
      <c r="I83" s="122" t="s">
        <v>179</v>
      </c>
      <c r="J83" s="122"/>
      <c r="K83" s="49"/>
      <c r="L83" s="47"/>
      <c r="M83" s="47"/>
      <c r="N83" s="47"/>
    </row>
    <row r="84" spans="1:14">
      <c r="A84" s="114">
        <v>1</v>
      </c>
      <c r="B84" s="251">
        <v>2</v>
      </c>
      <c r="C84" s="252"/>
      <c r="D84" s="252"/>
      <c r="E84" s="252"/>
      <c r="F84" s="253"/>
      <c r="G84" s="114">
        <v>3</v>
      </c>
      <c r="H84" s="114">
        <v>4</v>
      </c>
      <c r="I84" s="114">
        <v>5</v>
      </c>
      <c r="J84" s="114">
        <v>6</v>
      </c>
      <c r="K84" s="49"/>
      <c r="L84" s="47"/>
      <c r="M84" s="47"/>
      <c r="N84" s="47"/>
    </row>
    <row r="85" spans="1:14">
      <c r="A85" s="114">
        <v>1</v>
      </c>
      <c r="B85" s="254"/>
      <c r="C85" s="255"/>
      <c r="D85" s="255"/>
      <c r="E85" s="255"/>
      <c r="F85" s="256"/>
      <c r="G85" s="114"/>
      <c r="H85" s="114"/>
      <c r="I85" s="76"/>
      <c r="J85" s="76"/>
      <c r="K85" s="49"/>
      <c r="L85" s="47"/>
      <c r="M85" s="47"/>
      <c r="N85" s="47"/>
    </row>
    <row r="86" spans="1:14">
      <c r="A86" s="114">
        <v>2</v>
      </c>
      <c r="B86" s="254"/>
      <c r="C86" s="255"/>
      <c r="D86" s="255"/>
      <c r="E86" s="255"/>
      <c r="F86" s="256"/>
      <c r="G86" s="114"/>
      <c r="H86" s="114"/>
      <c r="I86" s="76"/>
      <c r="J86" s="76"/>
      <c r="K86" s="49"/>
      <c r="L86" s="47"/>
      <c r="M86" s="47"/>
      <c r="N86" s="47"/>
    </row>
    <row r="87" spans="1:14">
      <c r="A87" s="98"/>
      <c r="B87" s="254" t="s">
        <v>166</v>
      </c>
      <c r="C87" s="255"/>
      <c r="D87" s="255"/>
      <c r="E87" s="255"/>
      <c r="F87" s="256"/>
      <c r="G87" s="114" t="s">
        <v>167</v>
      </c>
      <c r="H87" s="114" t="s">
        <v>167</v>
      </c>
      <c r="I87" s="114" t="s">
        <v>167</v>
      </c>
      <c r="J87" s="76">
        <f>+J85+J86</f>
        <v>0</v>
      </c>
      <c r="K87" s="49"/>
      <c r="L87" s="47"/>
      <c r="M87" s="47"/>
      <c r="N87" s="47"/>
    </row>
    <row r="88" spans="1:14" ht="15.75">
      <c r="A88" s="99"/>
      <c r="B88" s="99"/>
      <c r="C88" s="99"/>
      <c r="D88" s="99"/>
      <c r="E88" s="99"/>
      <c r="F88" s="99"/>
      <c r="G88" s="48"/>
      <c r="H88" s="48"/>
      <c r="I88" s="48"/>
      <c r="J88" s="48"/>
      <c r="K88" s="49"/>
      <c r="L88" s="47"/>
      <c r="M88" s="47"/>
      <c r="N88" s="47"/>
    </row>
    <row r="89" spans="1:14" ht="15.75">
      <c r="A89" s="247" t="s">
        <v>229</v>
      </c>
      <c r="B89" s="247"/>
      <c r="C89" s="247"/>
      <c r="D89" s="247"/>
      <c r="E89" s="247"/>
      <c r="F89" s="247"/>
      <c r="G89" s="247"/>
      <c r="H89" s="247"/>
      <c r="I89" s="247"/>
      <c r="J89" s="247"/>
      <c r="K89" s="49"/>
      <c r="L89" s="47"/>
      <c r="M89" s="47"/>
      <c r="N89" s="47"/>
    </row>
    <row r="90" spans="1:14">
      <c r="A90" s="97"/>
      <c r="B90" s="97"/>
      <c r="C90" s="97"/>
      <c r="D90" s="97"/>
      <c r="E90" s="97"/>
      <c r="F90" s="97"/>
      <c r="G90" s="48"/>
      <c r="H90" s="48"/>
      <c r="I90" s="48"/>
      <c r="J90" s="48"/>
      <c r="K90" s="49"/>
      <c r="L90" s="47"/>
      <c r="M90" s="47"/>
      <c r="N90" s="47"/>
    </row>
    <row r="91" spans="1:14">
      <c r="A91" s="118" t="s">
        <v>135</v>
      </c>
      <c r="B91" s="237" t="s">
        <v>169</v>
      </c>
      <c r="C91" s="238"/>
      <c r="D91" s="238"/>
      <c r="E91" s="238"/>
      <c r="F91" s="238"/>
      <c r="G91" s="239"/>
      <c r="H91" s="118" t="s">
        <v>171</v>
      </c>
      <c r="I91" s="118" t="s">
        <v>230</v>
      </c>
      <c r="J91" s="59" t="s">
        <v>172</v>
      </c>
      <c r="K91" s="49"/>
      <c r="L91" s="47"/>
      <c r="M91" s="47"/>
      <c r="N91" s="47"/>
    </row>
    <row r="92" spans="1:14">
      <c r="A92" s="122" t="s">
        <v>142</v>
      </c>
      <c r="B92" s="122"/>
      <c r="C92" s="123"/>
      <c r="D92" s="123"/>
      <c r="E92" s="123"/>
      <c r="F92" s="123"/>
      <c r="G92" s="123"/>
      <c r="H92" s="122" t="s">
        <v>231</v>
      </c>
      <c r="I92" s="122" t="s">
        <v>232</v>
      </c>
      <c r="J92" s="61" t="s">
        <v>220</v>
      </c>
      <c r="K92" s="49"/>
      <c r="L92" s="47"/>
      <c r="M92" s="47"/>
      <c r="N92" s="47"/>
    </row>
    <row r="93" spans="1:14">
      <c r="A93" s="122"/>
      <c r="B93" s="122"/>
      <c r="C93" s="123"/>
      <c r="D93" s="123"/>
      <c r="E93" s="123"/>
      <c r="F93" s="123"/>
      <c r="G93" s="123"/>
      <c r="H93" s="122" t="s">
        <v>233</v>
      </c>
      <c r="I93" s="122" t="s">
        <v>179</v>
      </c>
      <c r="J93" s="61"/>
      <c r="K93" s="49"/>
      <c r="L93" s="47"/>
      <c r="M93" s="47"/>
      <c r="N93" s="47"/>
    </row>
    <row r="94" spans="1:14">
      <c r="A94" s="114">
        <v>1</v>
      </c>
      <c r="B94" s="234">
        <v>2</v>
      </c>
      <c r="C94" s="235"/>
      <c r="D94" s="235"/>
      <c r="E94" s="235"/>
      <c r="F94" s="235"/>
      <c r="G94" s="236"/>
      <c r="H94" s="114">
        <v>3</v>
      </c>
      <c r="I94" s="114">
        <v>4</v>
      </c>
      <c r="J94" s="63">
        <v>5</v>
      </c>
      <c r="K94" s="49"/>
      <c r="L94" s="47"/>
      <c r="M94" s="47"/>
      <c r="N94" s="47"/>
    </row>
    <row r="95" spans="1:14">
      <c r="A95" s="98"/>
      <c r="B95" s="98"/>
      <c r="C95" s="100"/>
      <c r="D95" s="100"/>
      <c r="E95" s="100"/>
      <c r="F95" s="100"/>
      <c r="G95" s="100"/>
      <c r="H95" s="101"/>
      <c r="I95" s="98"/>
      <c r="J95" s="102"/>
      <c r="K95" s="49"/>
      <c r="L95" s="47"/>
      <c r="M95" s="47"/>
      <c r="N95" s="47"/>
    </row>
    <row r="96" spans="1:14">
      <c r="A96" s="98"/>
      <c r="B96" s="98"/>
      <c r="C96" s="100"/>
      <c r="D96" s="100"/>
      <c r="E96" s="100"/>
      <c r="F96" s="100"/>
      <c r="G96" s="100"/>
      <c r="H96" s="101"/>
      <c r="I96" s="98"/>
      <c r="J96" s="102"/>
      <c r="K96" s="49"/>
      <c r="L96" s="47"/>
      <c r="M96" s="47"/>
      <c r="N96" s="47"/>
    </row>
    <row r="97" spans="1:14">
      <c r="A97" s="98"/>
      <c r="B97" s="101" t="s">
        <v>166</v>
      </c>
      <c r="C97" s="103"/>
      <c r="D97" s="103"/>
      <c r="E97" s="103"/>
      <c r="F97" s="103"/>
      <c r="G97" s="103"/>
      <c r="H97" s="101"/>
      <c r="I97" s="101"/>
      <c r="J97" s="76">
        <f>+K97</f>
        <v>0</v>
      </c>
      <c r="K97" s="49"/>
      <c r="L97" s="47"/>
      <c r="M97" s="47"/>
      <c r="N97" s="47"/>
    </row>
    <row r="98" spans="1:14" ht="15.75">
      <c r="A98" s="92"/>
      <c r="B98" s="117"/>
      <c r="C98" s="96"/>
      <c r="D98" s="96"/>
      <c r="E98" s="96"/>
      <c r="F98" s="96"/>
      <c r="G98" s="48"/>
      <c r="H98" s="48"/>
      <c r="I98" s="48"/>
      <c r="J98" s="48"/>
      <c r="K98" s="49"/>
      <c r="L98" s="47"/>
      <c r="M98" s="47"/>
      <c r="N98" s="47"/>
    </row>
    <row r="99" spans="1:14" ht="15.75">
      <c r="A99" s="247" t="s">
        <v>234</v>
      </c>
      <c r="B99" s="247"/>
      <c r="C99" s="247"/>
      <c r="D99" s="247"/>
      <c r="E99" s="247"/>
      <c r="F99" s="247"/>
      <c r="G99" s="247"/>
      <c r="H99" s="247"/>
      <c r="I99" s="247"/>
      <c r="J99" s="247"/>
      <c r="K99" s="49"/>
      <c r="L99" s="47"/>
      <c r="M99" s="47"/>
      <c r="N99" s="47"/>
    </row>
    <row r="100" spans="1:14">
      <c r="A100" s="97"/>
      <c r="B100" s="97"/>
      <c r="C100" s="97"/>
      <c r="D100" s="97"/>
      <c r="E100" s="97"/>
      <c r="F100" s="97"/>
      <c r="G100" s="48"/>
      <c r="H100" s="48"/>
      <c r="I100" s="48"/>
      <c r="J100" s="48"/>
      <c r="K100" s="49"/>
      <c r="L100" s="47"/>
      <c r="M100" s="47"/>
      <c r="N100" s="47"/>
    </row>
    <row r="101" spans="1:14">
      <c r="A101" s="118" t="s">
        <v>135</v>
      </c>
      <c r="B101" s="237" t="s">
        <v>219</v>
      </c>
      <c r="C101" s="238"/>
      <c r="D101" s="238"/>
      <c r="E101" s="238"/>
      <c r="F101" s="237" t="s">
        <v>182</v>
      </c>
      <c r="G101" s="239"/>
      <c r="H101" s="118" t="s">
        <v>235</v>
      </c>
      <c r="I101" s="118" t="s">
        <v>236</v>
      </c>
      <c r="J101" s="118" t="s">
        <v>172</v>
      </c>
      <c r="K101" s="49"/>
      <c r="L101" s="47"/>
      <c r="M101" s="47"/>
      <c r="N101" s="47"/>
    </row>
    <row r="102" spans="1:14">
      <c r="A102" s="122" t="s">
        <v>142</v>
      </c>
      <c r="B102" s="237"/>
      <c r="C102" s="238"/>
      <c r="D102" s="238"/>
      <c r="E102" s="238"/>
      <c r="F102" s="237" t="s">
        <v>237</v>
      </c>
      <c r="G102" s="239"/>
      <c r="H102" s="122" t="s">
        <v>238</v>
      </c>
      <c r="I102" s="122" t="s">
        <v>221</v>
      </c>
      <c r="J102" s="122" t="s">
        <v>239</v>
      </c>
      <c r="K102" s="49"/>
      <c r="L102" s="47"/>
      <c r="M102" s="47"/>
      <c r="N102" s="47"/>
    </row>
    <row r="103" spans="1:14">
      <c r="A103" s="122"/>
      <c r="B103" s="237"/>
      <c r="C103" s="238"/>
      <c r="D103" s="238"/>
      <c r="E103" s="238"/>
      <c r="F103" s="237" t="s">
        <v>240</v>
      </c>
      <c r="G103" s="239"/>
      <c r="H103" s="122" t="s">
        <v>241</v>
      </c>
      <c r="I103" s="122"/>
      <c r="J103" s="122"/>
      <c r="K103" s="49"/>
      <c r="L103" s="47"/>
      <c r="M103" s="47"/>
      <c r="N103" s="47"/>
    </row>
    <row r="104" spans="1:14">
      <c r="A104" s="114">
        <v>1</v>
      </c>
      <c r="B104" s="251">
        <v>2</v>
      </c>
      <c r="C104" s="252"/>
      <c r="D104" s="252"/>
      <c r="E104" s="252"/>
      <c r="F104" s="234">
        <v>3</v>
      </c>
      <c r="G104" s="236"/>
      <c r="H104" s="114">
        <v>4</v>
      </c>
      <c r="I104" s="114">
        <v>5</v>
      </c>
      <c r="J104" s="114">
        <v>6</v>
      </c>
      <c r="K104" s="49"/>
      <c r="L104" s="47"/>
      <c r="M104" s="47"/>
      <c r="N104" s="47"/>
    </row>
    <row r="105" spans="1:14">
      <c r="A105" s="114"/>
      <c r="B105" s="101"/>
      <c r="C105" s="103"/>
      <c r="D105" s="103"/>
      <c r="E105" s="103"/>
      <c r="F105" s="104"/>
      <c r="G105" s="126"/>
      <c r="H105" s="76"/>
      <c r="I105" s="114"/>
      <c r="J105" s="76"/>
      <c r="K105" s="49"/>
      <c r="L105" s="47"/>
      <c r="M105" s="47"/>
      <c r="N105" s="47"/>
    </row>
    <row r="106" spans="1:14">
      <c r="A106" s="98"/>
      <c r="B106" s="101" t="s">
        <v>166</v>
      </c>
      <c r="C106" s="103"/>
      <c r="D106" s="103"/>
      <c r="E106" s="103"/>
      <c r="F106" s="106" t="s">
        <v>167</v>
      </c>
      <c r="G106" s="126"/>
      <c r="H106" s="114" t="s">
        <v>167</v>
      </c>
      <c r="I106" s="114" t="s">
        <v>167</v>
      </c>
      <c r="J106" s="76">
        <f>+SUM(J105:J105)</f>
        <v>0</v>
      </c>
      <c r="K106" s="49"/>
      <c r="L106" s="107"/>
      <c r="M106" s="47"/>
      <c r="N106" s="47"/>
    </row>
    <row r="107" spans="1:14" ht="15.75">
      <c r="A107" s="99"/>
      <c r="B107" s="99"/>
      <c r="C107" s="99"/>
      <c r="D107" s="99"/>
      <c r="E107" s="99"/>
      <c r="F107" s="99"/>
      <c r="G107" s="48"/>
      <c r="H107" s="48"/>
      <c r="I107" s="48"/>
      <c r="J107" s="48"/>
      <c r="K107" s="49"/>
      <c r="L107" s="47"/>
      <c r="M107" s="47"/>
      <c r="N107" s="47"/>
    </row>
    <row r="108" spans="1:14" ht="15.75">
      <c r="A108" s="247" t="s">
        <v>242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49"/>
      <c r="L108" s="47"/>
      <c r="M108" s="47"/>
      <c r="N108" s="47"/>
    </row>
    <row r="109" spans="1:14">
      <c r="A109" s="97"/>
      <c r="B109" s="97"/>
      <c r="C109" s="97"/>
      <c r="D109" s="97"/>
      <c r="E109" s="97"/>
      <c r="F109" s="97"/>
      <c r="G109" s="48"/>
      <c r="H109" s="48"/>
      <c r="I109" s="48"/>
      <c r="J109" s="48"/>
      <c r="K109" s="49"/>
      <c r="L109" s="47"/>
      <c r="M109" s="47"/>
      <c r="N109" s="47"/>
    </row>
    <row r="110" spans="1:14">
      <c r="A110" s="118" t="s">
        <v>135</v>
      </c>
      <c r="B110" s="237" t="s">
        <v>219</v>
      </c>
      <c r="C110" s="238"/>
      <c r="D110" s="238"/>
      <c r="E110" s="238"/>
      <c r="F110" s="238"/>
      <c r="G110" s="239"/>
      <c r="H110" s="118" t="s">
        <v>171</v>
      </c>
      <c r="I110" s="118" t="s">
        <v>243</v>
      </c>
      <c r="J110" s="59" t="s">
        <v>224</v>
      </c>
      <c r="K110" s="49"/>
      <c r="L110" s="47"/>
      <c r="M110" s="47"/>
      <c r="N110" s="47"/>
    </row>
    <row r="111" spans="1:14">
      <c r="A111" s="122" t="s">
        <v>142</v>
      </c>
      <c r="B111" s="122"/>
      <c r="C111" s="123"/>
      <c r="D111" s="123"/>
      <c r="E111" s="123"/>
      <c r="F111" s="123"/>
      <c r="G111" s="123"/>
      <c r="H111" s="122"/>
      <c r="I111" s="122" t="s">
        <v>244</v>
      </c>
      <c r="J111" s="61" t="s">
        <v>245</v>
      </c>
      <c r="K111" s="49"/>
      <c r="L111" s="47"/>
      <c r="M111" s="47"/>
      <c r="N111" s="47"/>
    </row>
    <row r="112" spans="1:14">
      <c r="A112" s="122"/>
      <c r="B112" s="122"/>
      <c r="C112" s="123"/>
      <c r="D112" s="123"/>
      <c r="E112" s="123"/>
      <c r="F112" s="123"/>
      <c r="G112" s="123"/>
      <c r="H112" s="122"/>
      <c r="I112" s="122" t="s">
        <v>246</v>
      </c>
      <c r="J112" s="61" t="s">
        <v>179</v>
      </c>
      <c r="K112" s="49"/>
      <c r="L112" s="47"/>
      <c r="M112" s="47"/>
      <c r="N112" s="47"/>
    </row>
    <row r="113" spans="1:14">
      <c r="A113" s="114">
        <v>1</v>
      </c>
      <c r="B113" s="234">
        <v>2</v>
      </c>
      <c r="C113" s="235"/>
      <c r="D113" s="235"/>
      <c r="E113" s="235"/>
      <c r="F113" s="235"/>
      <c r="G113" s="236"/>
      <c r="H113" s="114">
        <v>3</v>
      </c>
      <c r="I113" s="114">
        <v>4</v>
      </c>
      <c r="J113" s="63">
        <v>5</v>
      </c>
      <c r="K113" s="49"/>
      <c r="L113" s="47"/>
      <c r="M113" s="47"/>
      <c r="N113" s="47"/>
    </row>
    <row r="114" spans="1:14">
      <c r="A114" s="114"/>
      <c r="B114" s="98"/>
      <c r="C114" s="100"/>
      <c r="D114" s="100"/>
      <c r="E114" s="100"/>
      <c r="F114" s="100"/>
      <c r="G114" s="100"/>
      <c r="H114" s="98"/>
      <c r="I114" s="98"/>
      <c r="J114" s="102"/>
      <c r="K114" s="49"/>
      <c r="L114" s="47"/>
      <c r="M114" s="47"/>
      <c r="N114" s="47"/>
    </row>
    <row r="115" spans="1:14">
      <c r="A115" s="114"/>
      <c r="B115" s="98"/>
      <c r="C115" s="100"/>
      <c r="D115" s="100"/>
      <c r="E115" s="100"/>
      <c r="F115" s="100"/>
      <c r="G115" s="100"/>
      <c r="H115" s="98"/>
      <c r="I115" s="98"/>
      <c r="J115" s="102"/>
      <c r="K115" s="49"/>
      <c r="L115" s="47"/>
      <c r="M115" s="47"/>
      <c r="N115" s="47"/>
    </row>
    <row r="116" spans="1:14">
      <c r="A116" s="114"/>
      <c r="B116" s="101" t="s">
        <v>166</v>
      </c>
      <c r="C116" s="103"/>
      <c r="D116" s="103"/>
      <c r="E116" s="103"/>
      <c r="F116" s="103"/>
      <c r="G116" s="103"/>
      <c r="H116" s="114" t="s">
        <v>167</v>
      </c>
      <c r="I116" s="114" t="s">
        <v>167</v>
      </c>
      <c r="J116" s="75" t="s">
        <v>167</v>
      </c>
      <c r="K116" s="49"/>
      <c r="L116" s="47"/>
      <c r="M116" s="47"/>
      <c r="N116" s="47"/>
    </row>
    <row r="117" spans="1:14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9"/>
      <c r="L117" s="47"/>
      <c r="M117" s="47"/>
      <c r="N117" s="47"/>
    </row>
    <row r="118" spans="1:14" ht="15.75">
      <c r="A118" s="247" t="s">
        <v>247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49"/>
      <c r="L118" s="47"/>
      <c r="M118" s="47"/>
      <c r="N118" s="47"/>
    </row>
    <row r="119" spans="1:14">
      <c r="A119" s="91"/>
      <c r="B119" s="91"/>
      <c r="C119" s="91"/>
      <c r="D119" s="91"/>
      <c r="E119" s="91"/>
      <c r="F119" s="48"/>
      <c r="G119" s="48"/>
      <c r="H119" s="48"/>
      <c r="I119" s="48"/>
      <c r="J119" s="48"/>
      <c r="K119" s="49"/>
      <c r="L119" s="47"/>
      <c r="M119" s="47"/>
      <c r="N119" s="47"/>
    </row>
    <row r="120" spans="1:14">
      <c r="A120" s="118" t="s">
        <v>135</v>
      </c>
      <c r="B120" s="237" t="s">
        <v>169</v>
      </c>
      <c r="C120" s="238"/>
      <c r="D120" s="238"/>
      <c r="E120" s="238"/>
      <c r="F120" s="238"/>
      <c r="G120" s="239"/>
      <c r="H120" s="118" t="s">
        <v>248</v>
      </c>
      <c r="I120" s="118" t="s">
        <v>171</v>
      </c>
      <c r="J120" s="59" t="s">
        <v>224</v>
      </c>
      <c r="K120" s="49"/>
      <c r="L120" s="47"/>
      <c r="M120" s="47"/>
      <c r="N120" s="47"/>
    </row>
    <row r="121" spans="1:14">
      <c r="A121" s="122" t="s">
        <v>142</v>
      </c>
      <c r="B121" s="122"/>
      <c r="C121" s="123"/>
      <c r="D121" s="123"/>
      <c r="E121" s="123"/>
      <c r="F121" s="123"/>
      <c r="G121" s="123"/>
      <c r="H121" s="122"/>
      <c r="I121" s="122" t="s">
        <v>249</v>
      </c>
      <c r="J121" s="61" t="s">
        <v>250</v>
      </c>
      <c r="K121" s="49"/>
      <c r="L121" s="47"/>
      <c r="M121" s="47"/>
      <c r="N121" s="47"/>
    </row>
    <row r="122" spans="1:14">
      <c r="A122" s="122"/>
      <c r="B122" s="122"/>
      <c r="C122" s="123"/>
      <c r="D122" s="123"/>
      <c r="E122" s="123"/>
      <c r="F122" s="123"/>
      <c r="G122" s="123"/>
      <c r="H122" s="122"/>
      <c r="I122" s="122" t="s">
        <v>251</v>
      </c>
      <c r="J122" s="61" t="s">
        <v>179</v>
      </c>
      <c r="K122" s="49"/>
      <c r="L122" s="47"/>
      <c r="M122" s="47"/>
      <c r="N122" s="47"/>
    </row>
    <row r="123" spans="1:14">
      <c r="A123" s="114">
        <v>1</v>
      </c>
      <c r="B123" s="234">
        <v>2</v>
      </c>
      <c r="C123" s="235"/>
      <c r="D123" s="235"/>
      <c r="E123" s="235"/>
      <c r="F123" s="235"/>
      <c r="G123" s="236"/>
      <c r="H123" s="114">
        <v>3</v>
      </c>
      <c r="I123" s="114">
        <v>4</v>
      </c>
      <c r="J123" s="63">
        <v>5</v>
      </c>
      <c r="K123" s="49"/>
      <c r="L123" s="47"/>
      <c r="M123" s="47"/>
      <c r="N123" s="47"/>
    </row>
    <row r="124" spans="1:14">
      <c r="A124" s="114">
        <v>1</v>
      </c>
      <c r="B124" s="98"/>
      <c r="C124" s="100"/>
      <c r="D124" s="100"/>
      <c r="E124" s="100"/>
      <c r="F124" s="100"/>
      <c r="G124" s="100"/>
      <c r="H124" s="98"/>
      <c r="I124" s="108"/>
      <c r="J124" s="76"/>
      <c r="K124" s="49"/>
      <c r="L124" s="47"/>
      <c r="M124" s="47"/>
      <c r="N124" s="47"/>
    </row>
    <row r="125" spans="1:14">
      <c r="A125" s="114"/>
      <c r="B125" s="98"/>
      <c r="C125" s="100"/>
      <c r="D125" s="100"/>
      <c r="E125" s="100"/>
      <c r="F125" s="100"/>
      <c r="G125" s="100"/>
      <c r="H125" s="98"/>
      <c r="I125" s="98"/>
      <c r="J125" s="76"/>
      <c r="K125" s="49"/>
      <c r="L125" s="47"/>
      <c r="M125" s="47"/>
      <c r="N125" s="47"/>
    </row>
    <row r="126" spans="1:14">
      <c r="A126" s="114"/>
      <c r="B126" s="101" t="s">
        <v>166</v>
      </c>
      <c r="C126" s="103"/>
      <c r="D126" s="103"/>
      <c r="E126" s="103"/>
      <c r="F126" s="103"/>
      <c r="G126" s="103"/>
      <c r="H126" s="114" t="s">
        <v>167</v>
      </c>
      <c r="I126" s="114" t="s">
        <v>167</v>
      </c>
      <c r="J126" s="76">
        <f>+J124</f>
        <v>0</v>
      </c>
      <c r="K126" s="49"/>
      <c r="L126" s="47"/>
      <c r="M126" s="47"/>
      <c r="N126" s="47"/>
    </row>
    <row r="127" spans="1:14" ht="15.75">
      <c r="A127" s="99"/>
      <c r="B127" s="99"/>
      <c r="C127" s="99"/>
      <c r="D127" s="99"/>
      <c r="E127" s="99"/>
      <c r="F127" s="48"/>
      <c r="G127" s="48"/>
      <c r="H127" s="48"/>
      <c r="I127" s="48"/>
      <c r="J127" s="48"/>
      <c r="K127" s="49"/>
      <c r="L127" s="47"/>
      <c r="M127" s="47"/>
      <c r="N127" s="47"/>
    </row>
    <row r="128" spans="1:14" ht="15.75">
      <c r="A128" s="247" t="s">
        <v>252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49"/>
      <c r="L128" s="47"/>
      <c r="M128" s="47"/>
      <c r="N128" s="47"/>
    </row>
    <row r="129" spans="1:14">
      <c r="A129" s="91"/>
      <c r="B129" s="91"/>
      <c r="C129" s="91"/>
      <c r="D129" s="91"/>
      <c r="E129" s="91"/>
      <c r="F129" s="48"/>
      <c r="G129" s="48"/>
      <c r="H129" s="48"/>
      <c r="I129" s="48"/>
      <c r="J129" s="48"/>
      <c r="K129" s="49"/>
      <c r="L129" s="47"/>
      <c r="M129" s="47"/>
      <c r="N129" s="47"/>
    </row>
    <row r="130" spans="1:14">
      <c r="A130" s="118" t="s">
        <v>135</v>
      </c>
      <c r="B130" s="237" t="s">
        <v>169</v>
      </c>
      <c r="C130" s="238"/>
      <c r="D130" s="238"/>
      <c r="E130" s="238"/>
      <c r="F130" s="238"/>
      <c r="G130" s="238"/>
      <c r="H130" s="239"/>
      <c r="I130" s="118" t="s">
        <v>171</v>
      </c>
      <c r="J130" s="59" t="s">
        <v>224</v>
      </c>
      <c r="K130" s="49"/>
      <c r="L130" s="47"/>
      <c r="M130" s="47"/>
      <c r="N130" s="47"/>
    </row>
    <row r="131" spans="1:14">
      <c r="A131" s="122" t="s">
        <v>142</v>
      </c>
      <c r="B131" s="122"/>
      <c r="C131" s="123"/>
      <c r="D131" s="123"/>
      <c r="E131" s="123"/>
      <c r="F131" s="123"/>
      <c r="G131" s="123"/>
      <c r="H131" s="109"/>
      <c r="I131" s="122" t="s">
        <v>253</v>
      </c>
      <c r="J131" s="61" t="s">
        <v>254</v>
      </c>
      <c r="K131" s="49"/>
      <c r="L131" s="47"/>
      <c r="M131" s="47"/>
      <c r="N131" s="47"/>
    </row>
    <row r="132" spans="1:14">
      <c r="A132" s="122"/>
      <c r="B132" s="122"/>
      <c r="C132" s="123"/>
      <c r="D132" s="123"/>
      <c r="E132" s="123"/>
      <c r="F132" s="123"/>
      <c r="G132" s="123"/>
      <c r="H132" s="110"/>
      <c r="I132" s="122"/>
      <c r="J132" s="61"/>
      <c r="K132" s="49"/>
      <c r="L132" s="47"/>
      <c r="M132" s="47"/>
      <c r="N132" s="47"/>
    </row>
    <row r="133" spans="1:14">
      <c r="A133" s="114">
        <v>1</v>
      </c>
      <c r="B133" s="234">
        <v>2</v>
      </c>
      <c r="C133" s="235"/>
      <c r="D133" s="235"/>
      <c r="E133" s="235"/>
      <c r="F133" s="235"/>
      <c r="G133" s="235"/>
      <c r="H133" s="236"/>
      <c r="I133" s="114">
        <v>3</v>
      </c>
      <c r="J133" s="63">
        <v>4</v>
      </c>
      <c r="K133" s="49"/>
      <c r="L133" s="47"/>
      <c r="M133" s="47"/>
      <c r="N133" s="47"/>
    </row>
    <row r="134" spans="1:14">
      <c r="A134" s="114">
        <v>1</v>
      </c>
      <c r="B134" s="101"/>
      <c r="C134" s="103"/>
      <c r="D134" s="103"/>
      <c r="E134" s="103"/>
      <c r="F134" s="103"/>
      <c r="G134" s="103"/>
      <c r="H134" s="103"/>
      <c r="I134" s="108"/>
      <c r="J134" s="76"/>
      <c r="K134" s="49"/>
      <c r="L134" s="47"/>
      <c r="M134" s="47"/>
      <c r="N134" s="47"/>
    </row>
    <row r="135" spans="1:14">
      <c r="A135" s="114"/>
      <c r="B135" s="101" t="s">
        <v>166</v>
      </c>
      <c r="C135" s="103"/>
      <c r="D135" s="103"/>
      <c r="E135" s="103"/>
      <c r="F135" s="103"/>
      <c r="G135" s="103"/>
      <c r="H135" s="103"/>
      <c r="I135" s="114" t="s">
        <v>167</v>
      </c>
      <c r="J135" s="111">
        <f>+J134</f>
        <v>0</v>
      </c>
      <c r="K135" s="7"/>
      <c r="L135" s="47"/>
      <c r="M135" s="47"/>
      <c r="N135" s="47"/>
    </row>
    <row r="136" spans="1:14" ht="15.75">
      <c r="A136" s="99"/>
      <c r="B136" s="99"/>
      <c r="C136" s="99"/>
      <c r="D136" s="99"/>
      <c r="E136" s="99"/>
      <c r="F136" s="51"/>
      <c r="G136" s="51"/>
      <c r="H136" s="51"/>
      <c r="I136" s="51"/>
      <c r="J136" s="51"/>
      <c r="K136" s="49"/>
      <c r="L136" s="47"/>
      <c r="M136" s="47"/>
      <c r="N136" s="47"/>
    </row>
    <row r="137" spans="1:14" ht="15.75">
      <c r="A137" s="247" t="s">
        <v>255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49"/>
      <c r="L137" s="47"/>
      <c r="M137" s="47"/>
      <c r="N137" s="47"/>
    </row>
    <row r="138" spans="1:14" ht="15.75">
      <c r="A138" s="91"/>
      <c r="B138" s="91"/>
      <c r="C138" s="91"/>
      <c r="D138" s="91"/>
      <c r="E138" s="91"/>
      <c r="F138" s="51"/>
      <c r="G138" s="51"/>
      <c r="H138" s="51"/>
      <c r="I138" s="51"/>
      <c r="J138" s="51"/>
      <c r="K138" s="49"/>
      <c r="L138" s="47"/>
      <c r="M138" s="47"/>
      <c r="N138" s="47"/>
    </row>
    <row r="139" spans="1:14">
      <c r="A139" s="118" t="s">
        <v>135</v>
      </c>
      <c r="B139" s="237" t="s">
        <v>169</v>
      </c>
      <c r="C139" s="238"/>
      <c r="D139" s="238"/>
      <c r="E139" s="238"/>
      <c r="F139" s="238"/>
      <c r="G139" s="239"/>
      <c r="H139" s="118" t="s">
        <v>171</v>
      </c>
      <c r="I139" s="118" t="s">
        <v>256</v>
      </c>
      <c r="J139" s="118" t="s">
        <v>172</v>
      </c>
      <c r="K139" s="49"/>
      <c r="L139" s="47"/>
      <c r="M139" s="47"/>
      <c r="N139" s="47"/>
    </row>
    <row r="140" spans="1:14">
      <c r="A140" s="122" t="s">
        <v>142</v>
      </c>
      <c r="B140" s="122"/>
      <c r="C140" s="123"/>
      <c r="D140" s="123"/>
      <c r="E140" s="123"/>
      <c r="F140" s="123"/>
      <c r="G140" s="123"/>
      <c r="H140" s="122"/>
      <c r="I140" s="122" t="s">
        <v>257</v>
      </c>
      <c r="J140" s="122" t="s">
        <v>220</v>
      </c>
      <c r="K140" s="49"/>
      <c r="L140" s="47"/>
      <c r="M140" s="47"/>
      <c r="N140" s="47"/>
    </row>
    <row r="141" spans="1:14">
      <c r="A141" s="122"/>
      <c r="B141" s="122"/>
      <c r="C141" s="123"/>
      <c r="D141" s="123"/>
      <c r="E141" s="123"/>
      <c r="F141" s="123"/>
      <c r="G141" s="123"/>
      <c r="H141" s="122"/>
      <c r="I141" s="122" t="s">
        <v>179</v>
      </c>
      <c r="J141" s="122"/>
      <c r="K141" s="49"/>
      <c r="L141" s="47"/>
      <c r="M141" s="47"/>
      <c r="N141" s="47"/>
    </row>
    <row r="142" spans="1:14">
      <c r="A142" s="114">
        <v>1</v>
      </c>
      <c r="B142" s="234">
        <v>2</v>
      </c>
      <c r="C142" s="235"/>
      <c r="D142" s="235"/>
      <c r="E142" s="235"/>
      <c r="F142" s="235"/>
      <c r="G142" s="236"/>
      <c r="H142" s="114">
        <v>3</v>
      </c>
      <c r="I142" s="114">
        <v>4</v>
      </c>
      <c r="J142" s="114">
        <v>5</v>
      </c>
      <c r="K142" s="49"/>
      <c r="L142" s="47"/>
      <c r="M142" s="47"/>
      <c r="N142" s="47"/>
    </row>
    <row r="143" spans="1:14">
      <c r="A143" s="114"/>
      <c r="B143" s="129"/>
      <c r="C143" s="80"/>
      <c r="D143" s="80"/>
      <c r="E143" s="80"/>
      <c r="F143" s="80"/>
      <c r="G143" s="80"/>
      <c r="H143" s="69"/>
      <c r="I143" s="66"/>
      <c r="J143" s="66"/>
      <c r="K143" s="49"/>
      <c r="L143" s="47"/>
      <c r="M143" s="47"/>
      <c r="N143" s="47"/>
    </row>
    <row r="144" spans="1:14">
      <c r="A144" s="114"/>
      <c r="B144" s="129"/>
      <c r="C144" s="80"/>
      <c r="D144" s="80"/>
      <c r="E144" s="80"/>
      <c r="F144" s="80"/>
      <c r="G144" s="80"/>
      <c r="H144" s="69"/>
      <c r="I144" s="66"/>
      <c r="J144" s="66"/>
      <c r="K144" s="49"/>
      <c r="L144" s="47"/>
      <c r="M144" s="47"/>
      <c r="N144" s="47"/>
    </row>
    <row r="145" spans="1:14">
      <c r="A145" s="114">
        <v>1</v>
      </c>
      <c r="B145" s="98"/>
      <c r="C145" s="100"/>
      <c r="D145" s="100"/>
      <c r="E145" s="100"/>
      <c r="F145" s="100"/>
      <c r="G145" s="100"/>
      <c r="H145" s="76"/>
      <c r="I145" s="76"/>
      <c r="J145" s="76"/>
      <c r="K145" s="49"/>
      <c r="L145" s="47"/>
      <c r="M145" s="47"/>
      <c r="N145" s="47"/>
    </row>
    <row r="146" spans="1:14" ht="15.75">
      <c r="A146" s="114"/>
      <c r="B146" s="101" t="s">
        <v>166</v>
      </c>
      <c r="C146" s="103"/>
      <c r="D146" s="103"/>
      <c r="E146" s="103"/>
      <c r="F146" s="103"/>
      <c r="G146" s="103"/>
      <c r="H146" s="114" t="s">
        <v>167</v>
      </c>
      <c r="I146" s="114" t="s">
        <v>167</v>
      </c>
      <c r="J146" s="76">
        <f>J143+J145+J144</f>
        <v>0</v>
      </c>
      <c r="K146" s="49"/>
      <c r="L146" s="51"/>
      <c r="M146" s="47"/>
      <c r="N146" s="47"/>
    </row>
  </sheetData>
  <mergeCells count="55">
    <mergeCell ref="B142:G142"/>
    <mergeCell ref="A108:J108"/>
    <mergeCell ref="B110:G110"/>
    <mergeCell ref="B113:G113"/>
    <mergeCell ref="A118:J118"/>
    <mergeCell ref="B120:G120"/>
    <mergeCell ref="B123:G123"/>
    <mergeCell ref="A128:J128"/>
    <mergeCell ref="B130:H130"/>
    <mergeCell ref="B133:H133"/>
    <mergeCell ref="A137:J137"/>
    <mergeCell ref="B139:G139"/>
    <mergeCell ref="B102:E102"/>
    <mergeCell ref="F102:G102"/>
    <mergeCell ref="B103:E103"/>
    <mergeCell ref="F103:G103"/>
    <mergeCell ref="B104:E104"/>
    <mergeCell ref="F104:G104"/>
    <mergeCell ref="B101:E101"/>
    <mergeCell ref="F101:G101"/>
    <mergeCell ref="B81:F81"/>
    <mergeCell ref="B82:F82"/>
    <mergeCell ref="B83:F83"/>
    <mergeCell ref="B84:F84"/>
    <mergeCell ref="B85:F85"/>
    <mergeCell ref="B86:F86"/>
    <mergeCell ref="B87:F87"/>
    <mergeCell ref="A89:J89"/>
    <mergeCell ref="B91:G91"/>
    <mergeCell ref="B94:G94"/>
    <mergeCell ref="A99:J99"/>
    <mergeCell ref="A79:J79"/>
    <mergeCell ref="B39:F39"/>
    <mergeCell ref="B43:F43"/>
    <mergeCell ref="B44:F44"/>
    <mergeCell ref="B45:F45"/>
    <mergeCell ref="B46:F46"/>
    <mergeCell ref="A48:J48"/>
    <mergeCell ref="A49:J49"/>
    <mergeCell ref="A50:J50"/>
    <mergeCell ref="B52:H52"/>
    <mergeCell ref="B56:H56"/>
    <mergeCell ref="A73:J73"/>
    <mergeCell ref="A37:J37"/>
    <mergeCell ref="A1:J1"/>
    <mergeCell ref="A3:J3"/>
    <mergeCell ref="A9:J9"/>
    <mergeCell ref="D11:G11"/>
    <mergeCell ref="E12:G12"/>
    <mergeCell ref="A26:J26"/>
    <mergeCell ref="B28:F28"/>
    <mergeCell ref="B32:F32"/>
    <mergeCell ref="B33:F33"/>
    <mergeCell ref="B34:F34"/>
    <mergeCell ref="B35:F35"/>
  </mergeCells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2"/>
  <sheetViews>
    <sheetView view="pageBreakPreview" zoomScaleSheetLayoutView="100" workbookViewId="0">
      <selection activeCell="K68" sqref="K68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327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>
        <v>32</v>
      </c>
      <c r="D18" s="66">
        <f>SUM(E18:G18)</f>
        <v>835.94</v>
      </c>
      <c r="E18" s="66">
        <v>835.94</v>
      </c>
      <c r="F18" s="66"/>
      <c r="G18" s="66"/>
      <c r="H18" s="66"/>
      <c r="I18" s="65">
        <v>2.5</v>
      </c>
      <c r="J18" s="66">
        <f>C18*D18*(1+H18/100)*I18*12</f>
        <v>802502.40000000014</v>
      </c>
      <c r="K18" s="49"/>
      <c r="L18" s="49"/>
      <c r="M18" s="47"/>
      <c r="N18" s="47"/>
    </row>
    <row r="19" spans="1:14">
      <c r="A19" s="114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14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107"/>
      <c r="M20" s="47"/>
      <c r="N20" s="47"/>
    </row>
    <row r="21" spans="1:14">
      <c r="A21" s="67" t="s">
        <v>166</v>
      </c>
      <c r="B21" s="68"/>
      <c r="C21" s="114" t="s">
        <v>167</v>
      </c>
      <c r="D21" s="66">
        <f>+SUM(D17:D20)</f>
        <v>835.94</v>
      </c>
      <c r="E21" s="114" t="s">
        <v>167</v>
      </c>
      <c r="F21" s="114" t="s">
        <v>167</v>
      </c>
      <c r="G21" s="114" t="s">
        <v>167</v>
      </c>
      <c r="H21" s="69" t="s">
        <v>167</v>
      </c>
      <c r="I21" s="114" t="s">
        <v>167</v>
      </c>
      <c r="J21" s="66">
        <f>SUM(J17:J20)</f>
        <v>802502.40000000014</v>
      </c>
      <c r="K21" s="49">
        <v>937700</v>
      </c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18" t="s">
        <v>135</v>
      </c>
      <c r="B25" s="237" t="s">
        <v>169</v>
      </c>
      <c r="C25" s="238"/>
      <c r="D25" s="238"/>
      <c r="E25" s="238"/>
      <c r="F25" s="239"/>
      <c r="G25" s="118" t="s">
        <v>170</v>
      </c>
      <c r="H25" s="118" t="s">
        <v>171</v>
      </c>
      <c r="I25" s="118" t="s">
        <v>171</v>
      </c>
      <c r="J25" s="59" t="s">
        <v>172</v>
      </c>
      <c r="K25" s="49"/>
      <c r="L25" s="47"/>
      <c r="M25" s="47"/>
      <c r="N25" s="47"/>
    </row>
    <row r="26" spans="1:14">
      <c r="A26" s="122" t="s">
        <v>142</v>
      </c>
      <c r="B26" s="122"/>
      <c r="C26" s="71"/>
      <c r="D26" s="71"/>
      <c r="E26" s="71"/>
      <c r="F26" s="72"/>
      <c r="G26" s="122" t="s">
        <v>173</v>
      </c>
      <c r="H26" s="122" t="s">
        <v>174</v>
      </c>
      <c r="I26" s="122" t="s">
        <v>175</v>
      </c>
      <c r="J26" s="61" t="s">
        <v>176</v>
      </c>
      <c r="K26" s="49"/>
      <c r="L26" s="47"/>
      <c r="M26" s="47"/>
      <c r="N26" s="47"/>
    </row>
    <row r="27" spans="1:14">
      <c r="A27" s="122"/>
      <c r="B27" s="122"/>
      <c r="C27" s="71"/>
      <c r="D27" s="71"/>
      <c r="E27" s="71"/>
      <c r="F27" s="72"/>
      <c r="G27" s="122" t="s">
        <v>177</v>
      </c>
      <c r="H27" s="122" t="s">
        <v>178</v>
      </c>
      <c r="I27" s="122"/>
      <c r="J27" s="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75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75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75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18" t="s">
        <v>135</v>
      </c>
      <c r="B36" s="237" t="s">
        <v>169</v>
      </c>
      <c r="C36" s="238"/>
      <c r="D36" s="238"/>
      <c r="E36" s="238"/>
      <c r="F36" s="239"/>
      <c r="G36" s="118" t="s">
        <v>181</v>
      </c>
      <c r="H36" s="118" t="s">
        <v>171</v>
      </c>
      <c r="I36" s="118" t="s">
        <v>182</v>
      </c>
      <c r="J36" s="59" t="s">
        <v>172</v>
      </c>
      <c r="K36" s="49"/>
      <c r="L36" s="47"/>
      <c r="M36" s="47"/>
      <c r="N36" s="47"/>
    </row>
    <row r="37" spans="1:14">
      <c r="A37" s="122" t="s">
        <v>142</v>
      </c>
      <c r="B37" s="122"/>
      <c r="C37" s="71"/>
      <c r="D37" s="71"/>
      <c r="E37" s="71"/>
      <c r="F37" s="72"/>
      <c r="G37" s="122" t="s">
        <v>174</v>
      </c>
      <c r="H37" s="122" t="s">
        <v>183</v>
      </c>
      <c r="I37" s="122" t="s">
        <v>184</v>
      </c>
      <c r="J37" s="61" t="s">
        <v>176</v>
      </c>
      <c r="K37" s="49"/>
      <c r="L37" s="47"/>
      <c r="M37" s="47"/>
      <c r="N37" s="47"/>
    </row>
    <row r="38" spans="1:14">
      <c r="A38" s="122"/>
      <c r="B38" s="122"/>
      <c r="C38" s="71"/>
      <c r="D38" s="71"/>
      <c r="E38" s="71"/>
      <c r="F38" s="72"/>
      <c r="G38" s="122" t="s">
        <v>185</v>
      </c>
      <c r="H38" s="122" t="s">
        <v>186</v>
      </c>
      <c r="I38" s="122" t="s">
        <v>187</v>
      </c>
      <c r="J38" s="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75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75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75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18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18" t="s">
        <v>196</v>
      </c>
      <c r="J49" s="59" t="s">
        <v>197</v>
      </c>
      <c r="K49" s="49"/>
      <c r="L49" s="47"/>
      <c r="M49" s="47"/>
      <c r="N49" s="47"/>
    </row>
    <row r="50" spans="1:14">
      <c r="A50" s="122" t="s">
        <v>142</v>
      </c>
      <c r="B50" s="122"/>
      <c r="C50" s="123"/>
      <c r="D50" s="71"/>
      <c r="E50" s="71"/>
      <c r="F50" s="123"/>
      <c r="G50" s="123"/>
      <c r="H50" s="124"/>
      <c r="I50" s="122" t="s">
        <v>198</v>
      </c>
      <c r="J50" s="61" t="s">
        <v>179</v>
      </c>
      <c r="K50" s="49"/>
      <c r="L50" s="47"/>
      <c r="M50" s="47"/>
      <c r="N50" s="47"/>
    </row>
    <row r="51" spans="1:14">
      <c r="A51" s="122"/>
      <c r="B51" s="122"/>
      <c r="C51" s="123"/>
      <c r="D51" s="71"/>
      <c r="E51" s="71"/>
      <c r="F51" s="123"/>
      <c r="G51" s="123"/>
      <c r="H51" s="124"/>
      <c r="I51" s="122" t="s">
        <v>199</v>
      </c>
      <c r="J51" s="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75"/>
      <c r="K52" s="49"/>
      <c r="L52" s="47"/>
      <c r="M52" s="47"/>
      <c r="N52" s="47"/>
    </row>
    <row r="53" spans="1:14">
      <c r="A53" s="114">
        <v>1</v>
      </c>
      <c r="B53" s="234">
        <v>2</v>
      </c>
      <c r="C53" s="235"/>
      <c r="D53" s="235"/>
      <c r="E53" s="235"/>
      <c r="F53" s="235"/>
      <c r="G53" s="235"/>
      <c r="H53" s="236"/>
      <c r="I53" s="114">
        <v>3</v>
      </c>
      <c r="J53" s="63">
        <v>4</v>
      </c>
      <c r="K53" s="49"/>
      <c r="L53" s="47"/>
      <c r="M53" s="47"/>
      <c r="N53" s="47"/>
    </row>
    <row r="54" spans="1:14">
      <c r="A54" s="114">
        <v>1</v>
      </c>
      <c r="B54" s="127" t="s">
        <v>201</v>
      </c>
      <c r="C54" s="115"/>
      <c r="D54" s="128"/>
      <c r="E54" s="128"/>
      <c r="F54" s="115"/>
      <c r="G54" s="115"/>
      <c r="H54" s="116"/>
      <c r="I54" s="114" t="s">
        <v>167</v>
      </c>
      <c r="J54" s="66"/>
      <c r="K54" s="49"/>
      <c r="L54" s="47"/>
      <c r="M54" s="47"/>
      <c r="N54" s="47"/>
    </row>
    <row r="55" spans="1:14">
      <c r="A55" s="118" t="s">
        <v>202</v>
      </c>
      <c r="B55" s="86" t="s">
        <v>29</v>
      </c>
      <c r="C55" s="123"/>
      <c r="D55" s="71"/>
      <c r="E55" s="71"/>
      <c r="F55" s="123"/>
      <c r="G55" s="123"/>
      <c r="H55" s="123"/>
      <c r="I55" s="118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23"/>
      <c r="D56" s="71"/>
      <c r="E56" s="71"/>
      <c r="F56" s="123"/>
      <c r="G56" s="123"/>
      <c r="H56" s="123"/>
      <c r="I56" s="66">
        <f>+$J$21</f>
        <v>802502.40000000014</v>
      </c>
      <c r="J56" s="66">
        <f>+I56*L56</f>
        <v>176550.52800000002</v>
      </c>
      <c r="K56" s="49"/>
      <c r="L56" s="146">
        <v>0.22</v>
      </c>
      <c r="M56" s="47"/>
      <c r="N56" s="47"/>
    </row>
    <row r="57" spans="1:14">
      <c r="A57" s="114" t="s">
        <v>204</v>
      </c>
      <c r="B57" s="127" t="s">
        <v>205</v>
      </c>
      <c r="C57" s="115"/>
      <c r="D57" s="128"/>
      <c r="E57" s="128"/>
      <c r="F57" s="115"/>
      <c r="G57" s="115"/>
      <c r="H57" s="116"/>
      <c r="I57" s="114"/>
      <c r="J57" s="66"/>
      <c r="K57" s="49"/>
      <c r="L57" s="146">
        <v>0.1</v>
      </c>
      <c r="M57" s="47"/>
      <c r="N57" s="47"/>
    </row>
    <row r="58" spans="1:14">
      <c r="A58" s="118" t="s">
        <v>206</v>
      </c>
      <c r="B58" s="87" t="s">
        <v>207</v>
      </c>
      <c r="C58" s="119"/>
      <c r="D58" s="89"/>
      <c r="E58" s="89"/>
      <c r="F58" s="119"/>
      <c r="G58" s="119"/>
      <c r="H58" s="120"/>
      <c r="I58" s="118"/>
      <c r="J58" s="66"/>
      <c r="K58" s="49"/>
      <c r="L58" s="47"/>
      <c r="M58" s="47"/>
      <c r="N58" s="47"/>
    </row>
    <row r="59" spans="1:14">
      <c r="A59" s="118">
        <v>2</v>
      </c>
      <c r="B59" s="87" t="s">
        <v>208</v>
      </c>
      <c r="C59" s="119"/>
      <c r="D59" s="89"/>
      <c r="E59" s="89"/>
      <c r="F59" s="119"/>
      <c r="G59" s="119"/>
      <c r="H59" s="120"/>
      <c r="I59" s="118" t="s">
        <v>167</v>
      </c>
      <c r="J59" s="66"/>
      <c r="K59" s="49"/>
      <c r="L59" s="47"/>
      <c r="M59" s="47"/>
      <c r="N59" s="47"/>
    </row>
    <row r="60" spans="1:14">
      <c r="A60" s="118" t="s">
        <v>209</v>
      </c>
      <c r="B60" s="87" t="s">
        <v>29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22"/>
      <c r="B61" s="86" t="s">
        <v>210</v>
      </c>
      <c r="C61" s="123"/>
      <c r="D61" s="71"/>
      <c r="E61" s="71"/>
      <c r="F61" s="123"/>
      <c r="G61" s="123"/>
      <c r="H61" s="124"/>
      <c r="I61" s="66">
        <f>+$J$21</f>
        <v>802502.40000000014</v>
      </c>
      <c r="J61" s="66">
        <f>+I61*L61</f>
        <v>23272.569600000006</v>
      </c>
      <c r="K61" s="49"/>
      <c r="L61" s="147">
        <v>2.9000000000000001E-2</v>
      </c>
      <c r="M61" s="47"/>
      <c r="N61" s="47"/>
    </row>
    <row r="62" spans="1:14">
      <c r="A62" s="118" t="s">
        <v>211</v>
      </c>
      <c r="B62" s="87" t="s">
        <v>212</v>
      </c>
      <c r="C62" s="119"/>
      <c r="D62" s="89"/>
      <c r="E62" s="89"/>
      <c r="F62" s="119"/>
      <c r="G62" s="119"/>
      <c r="H62" s="120"/>
      <c r="I62" s="66"/>
      <c r="J62" s="66"/>
      <c r="K62" s="49"/>
      <c r="L62" s="47"/>
      <c r="M62" s="47"/>
      <c r="N62" s="47"/>
    </row>
    <row r="63" spans="1:14">
      <c r="A63" s="118" t="s">
        <v>213</v>
      </c>
      <c r="B63" s="87" t="s">
        <v>214</v>
      </c>
      <c r="C63" s="119"/>
      <c r="D63" s="89"/>
      <c r="E63" s="89"/>
      <c r="F63" s="119"/>
      <c r="G63" s="119"/>
      <c r="H63" s="120"/>
      <c r="I63" s="66">
        <f>+$J$21</f>
        <v>802502.40000000014</v>
      </c>
      <c r="J63" s="66">
        <f>+I63*L63</f>
        <v>1605.0048000000004</v>
      </c>
      <c r="K63" s="49"/>
      <c r="L63" s="147">
        <v>2E-3</v>
      </c>
      <c r="M63" s="47"/>
      <c r="N63" s="47"/>
    </row>
    <row r="64" spans="1:14">
      <c r="A64" s="118" t="s">
        <v>215</v>
      </c>
      <c r="B64" s="87" t="s">
        <v>216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217</v>
      </c>
      <c r="B65" s="87" t="s">
        <v>216</v>
      </c>
      <c r="C65" s="119"/>
      <c r="D65" s="89"/>
      <c r="E65" s="89"/>
      <c r="F65" s="119"/>
      <c r="G65" s="119"/>
      <c r="H65" s="120"/>
      <c r="I65" s="66"/>
      <c r="J65" s="66"/>
      <c r="K65" s="49"/>
      <c r="L65" s="47"/>
      <c r="M65" s="47"/>
      <c r="N65" s="47"/>
    </row>
    <row r="66" spans="1:14">
      <c r="A66" s="118">
        <v>3</v>
      </c>
      <c r="B66" s="87" t="s">
        <v>218</v>
      </c>
      <c r="C66" s="119"/>
      <c r="D66" s="89"/>
      <c r="E66" s="89"/>
      <c r="F66" s="119"/>
      <c r="G66" s="119"/>
      <c r="H66" s="120"/>
      <c r="I66" s="66">
        <f>+$J$21</f>
        <v>802502.40000000014</v>
      </c>
      <c r="J66" s="66">
        <f>+I66*L66</f>
        <v>40927.622400000007</v>
      </c>
      <c r="K66" s="49"/>
      <c r="L66" s="147">
        <v>5.0999999999999997E-2</v>
      </c>
      <c r="M66" s="47"/>
      <c r="N66" s="47"/>
    </row>
    <row r="67" spans="1:14">
      <c r="A67" s="114"/>
      <c r="B67" s="114" t="s">
        <v>166</v>
      </c>
      <c r="C67" s="115"/>
      <c r="D67" s="128"/>
      <c r="E67" s="128"/>
      <c r="F67" s="115"/>
      <c r="G67" s="115"/>
      <c r="H67" s="116"/>
      <c r="I67" s="114" t="s">
        <v>167</v>
      </c>
      <c r="J67" s="66">
        <f>+ SUM(J54:J66)</f>
        <v>242355.72480000003</v>
      </c>
      <c r="K67" s="49">
        <v>283200</v>
      </c>
      <c r="L67" s="107"/>
      <c r="M67" s="10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>
        <f>SUM(K1:K67)</f>
        <v>1220900</v>
      </c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17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17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17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18" t="s">
        <v>135</v>
      </c>
      <c r="B77" s="237" t="s">
        <v>169</v>
      </c>
      <c r="C77" s="238"/>
      <c r="D77" s="238"/>
      <c r="E77" s="238"/>
      <c r="F77" s="239"/>
      <c r="G77" s="118" t="s">
        <v>171</v>
      </c>
      <c r="H77" s="118" t="s">
        <v>171</v>
      </c>
      <c r="I77" s="118" t="s">
        <v>224</v>
      </c>
      <c r="J77" s="118" t="s">
        <v>172</v>
      </c>
      <c r="K77" s="49"/>
      <c r="L77" s="47"/>
      <c r="M77" s="47"/>
      <c r="N77" s="47"/>
    </row>
    <row r="78" spans="1:14">
      <c r="A78" s="122" t="s">
        <v>142</v>
      </c>
      <c r="B78" s="248"/>
      <c r="C78" s="249"/>
      <c r="D78" s="249"/>
      <c r="E78" s="249"/>
      <c r="F78" s="250"/>
      <c r="G78" s="122" t="s">
        <v>225</v>
      </c>
      <c r="H78" s="122" t="s">
        <v>226</v>
      </c>
      <c r="I78" s="122" t="s">
        <v>227</v>
      </c>
      <c r="J78" s="122" t="s">
        <v>176</v>
      </c>
      <c r="K78" s="49"/>
      <c r="L78" s="47"/>
      <c r="M78" s="47"/>
      <c r="N78" s="47"/>
    </row>
    <row r="79" spans="1:14">
      <c r="A79" s="122"/>
      <c r="B79" s="248"/>
      <c r="C79" s="249"/>
      <c r="D79" s="249"/>
      <c r="E79" s="249"/>
      <c r="F79" s="250"/>
      <c r="G79" s="122"/>
      <c r="H79" s="122" t="s">
        <v>228</v>
      </c>
      <c r="I79" s="122" t="s">
        <v>179</v>
      </c>
      <c r="J79" s="122"/>
      <c r="K79" s="49"/>
      <c r="L79" s="47"/>
      <c r="M79" s="47"/>
      <c r="N79" s="47"/>
    </row>
    <row r="80" spans="1:14">
      <c r="A80" s="114">
        <v>1</v>
      </c>
      <c r="B80" s="251">
        <v>2</v>
      </c>
      <c r="C80" s="252"/>
      <c r="D80" s="252"/>
      <c r="E80" s="252"/>
      <c r="F80" s="253"/>
      <c r="G80" s="114">
        <v>3</v>
      </c>
      <c r="H80" s="114">
        <v>4</v>
      </c>
      <c r="I80" s="114">
        <v>5</v>
      </c>
      <c r="J80" s="114">
        <v>6</v>
      </c>
      <c r="K80" s="49"/>
      <c r="L80" s="47"/>
      <c r="M80" s="47"/>
      <c r="N80" s="47"/>
    </row>
    <row r="81" spans="1:14">
      <c r="A81" s="114">
        <v>1</v>
      </c>
      <c r="B81" s="254" t="s">
        <v>259</v>
      </c>
      <c r="C81" s="255"/>
      <c r="D81" s="255"/>
      <c r="E81" s="255"/>
      <c r="F81" s="256"/>
      <c r="G81" s="114">
        <v>1</v>
      </c>
      <c r="H81" s="114">
        <v>12</v>
      </c>
      <c r="I81" s="76">
        <v>30000</v>
      </c>
      <c r="J81" s="76">
        <f>H81*I81</f>
        <v>360000</v>
      </c>
      <c r="K81" s="49"/>
      <c r="L81" s="47"/>
      <c r="M81" s="47"/>
      <c r="N81" s="47"/>
    </row>
    <row r="82" spans="1:14">
      <c r="A82" s="114">
        <v>2</v>
      </c>
      <c r="B82" s="254"/>
      <c r="C82" s="255"/>
      <c r="D82" s="255"/>
      <c r="E82" s="255"/>
      <c r="F82" s="256"/>
      <c r="G82" s="114"/>
      <c r="H82" s="114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14" t="s">
        <v>167</v>
      </c>
      <c r="H83" s="114" t="s">
        <v>167</v>
      </c>
      <c r="I83" s="114" t="s">
        <v>167</v>
      </c>
      <c r="J83" s="76">
        <f>+J81+J82</f>
        <v>360000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18" t="s">
        <v>135</v>
      </c>
      <c r="B87" s="237" t="s">
        <v>169</v>
      </c>
      <c r="C87" s="238"/>
      <c r="D87" s="238"/>
      <c r="E87" s="238"/>
      <c r="F87" s="238"/>
      <c r="G87" s="239"/>
      <c r="H87" s="118" t="s">
        <v>171</v>
      </c>
      <c r="I87" s="118" t="s">
        <v>230</v>
      </c>
      <c r="J87" s="59" t="s">
        <v>172</v>
      </c>
      <c r="K87" s="49"/>
      <c r="L87" s="47"/>
      <c r="M87" s="47"/>
      <c r="N87" s="47"/>
    </row>
    <row r="88" spans="1:14">
      <c r="A88" s="122" t="s">
        <v>142</v>
      </c>
      <c r="B88" s="122"/>
      <c r="C88" s="123"/>
      <c r="D88" s="123"/>
      <c r="E88" s="123"/>
      <c r="F88" s="123"/>
      <c r="G88" s="123"/>
      <c r="H88" s="122" t="s">
        <v>231</v>
      </c>
      <c r="I88" s="122" t="s">
        <v>232</v>
      </c>
      <c r="J88" s="61" t="s">
        <v>220</v>
      </c>
      <c r="K88" s="49"/>
      <c r="L88" s="47"/>
      <c r="M88" s="47"/>
      <c r="N88" s="47"/>
    </row>
    <row r="89" spans="1:14">
      <c r="A89" s="122"/>
      <c r="B89" s="122"/>
      <c r="C89" s="123"/>
      <c r="D89" s="123"/>
      <c r="E89" s="123"/>
      <c r="F89" s="123"/>
      <c r="G89" s="123"/>
      <c r="H89" s="122" t="s">
        <v>233</v>
      </c>
      <c r="I89" s="122" t="s">
        <v>179</v>
      </c>
      <c r="J89" s="61"/>
      <c r="K89" s="49"/>
      <c r="L89" s="47"/>
      <c r="M89" s="47"/>
      <c r="N89" s="47"/>
    </row>
    <row r="90" spans="1:14">
      <c r="A90" s="114">
        <v>1</v>
      </c>
      <c r="B90" s="234">
        <v>2</v>
      </c>
      <c r="C90" s="235"/>
      <c r="D90" s="235"/>
      <c r="E90" s="235"/>
      <c r="F90" s="235"/>
      <c r="G90" s="236"/>
      <c r="H90" s="114">
        <v>3</v>
      </c>
      <c r="I90" s="114">
        <v>4</v>
      </c>
      <c r="J90" s="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17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18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18" t="s">
        <v>235</v>
      </c>
      <c r="I97" s="118" t="s">
        <v>236</v>
      </c>
      <c r="J97" s="118" t="s">
        <v>172</v>
      </c>
      <c r="K97" s="49"/>
      <c r="L97" s="47"/>
      <c r="M97" s="47"/>
      <c r="N97" s="47"/>
    </row>
    <row r="98" spans="1:14">
      <c r="A98" s="122" t="s">
        <v>142</v>
      </c>
      <c r="B98" s="237"/>
      <c r="C98" s="238"/>
      <c r="D98" s="238"/>
      <c r="E98" s="238"/>
      <c r="F98" s="237" t="s">
        <v>237</v>
      </c>
      <c r="G98" s="239"/>
      <c r="H98" s="122" t="s">
        <v>238</v>
      </c>
      <c r="I98" s="122" t="s">
        <v>221</v>
      </c>
      <c r="J98" s="122" t="s">
        <v>239</v>
      </c>
      <c r="K98" s="49"/>
      <c r="L98" s="47"/>
      <c r="M98" s="47"/>
      <c r="N98" s="47"/>
    </row>
    <row r="99" spans="1:14">
      <c r="A99" s="122"/>
      <c r="B99" s="237"/>
      <c r="C99" s="238"/>
      <c r="D99" s="238"/>
      <c r="E99" s="238"/>
      <c r="F99" s="237" t="s">
        <v>240</v>
      </c>
      <c r="G99" s="239"/>
      <c r="H99" s="122" t="s">
        <v>241</v>
      </c>
      <c r="I99" s="122"/>
      <c r="J99" s="122"/>
      <c r="K99" s="49"/>
      <c r="L99" s="47"/>
      <c r="M99" s="47"/>
      <c r="N99" s="47"/>
    </row>
    <row r="100" spans="1:14">
      <c r="A100" s="114">
        <v>1</v>
      </c>
      <c r="B100" s="251">
        <v>2</v>
      </c>
      <c r="C100" s="252"/>
      <c r="D100" s="252"/>
      <c r="E100" s="252"/>
      <c r="F100" s="234">
        <v>3</v>
      </c>
      <c r="G100" s="236"/>
      <c r="H100" s="114">
        <v>4</v>
      </c>
      <c r="I100" s="114">
        <v>5</v>
      </c>
      <c r="J100" s="114">
        <v>6</v>
      </c>
      <c r="K100" s="49"/>
      <c r="L100" s="47"/>
      <c r="M100" s="47"/>
      <c r="N100" s="47"/>
    </row>
    <row r="101" spans="1:14">
      <c r="A101" s="114"/>
      <c r="B101" s="101"/>
      <c r="C101" s="103"/>
      <c r="D101" s="103"/>
      <c r="E101" s="103"/>
      <c r="F101" s="104"/>
      <c r="G101" s="126"/>
      <c r="H101" s="76"/>
      <c r="I101" s="114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26"/>
      <c r="H102" s="114" t="s">
        <v>167</v>
      </c>
      <c r="I102" s="114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18" t="s">
        <v>135</v>
      </c>
      <c r="B106" s="237" t="s">
        <v>219</v>
      </c>
      <c r="C106" s="238"/>
      <c r="D106" s="238"/>
      <c r="E106" s="238"/>
      <c r="F106" s="238"/>
      <c r="G106" s="239"/>
      <c r="H106" s="118" t="s">
        <v>171</v>
      </c>
      <c r="I106" s="118" t="s">
        <v>243</v>
      </c>
      <c r="J106" s="59" t="s">
        <v>224</v>
      </c>
      <c r="K106" s="49"/>
      <c r="L106" s="47"/>
      <c r="M106" s="47"/>
      <c r="N106" s="47"/>
    </row>
    <row r="107" spans="1:14">
      <c r="A107" s="122" t="s">
        <v>142</v>
      </c>
      <c r="B107" s="122"/>
      <c r="C107" s="123"/>
      <c r="D107" s="123"/>
      <c r="E107" s="123"/>
      <c r="F107" s="123"/>
      <c r="G107" s="123"/>
      <c r="H107" s="122"/>
      <c r="I107" s="122" t="s">
        <v>244</v>
      </c>
      <c r="J107" s="61" t="s">
        <v>245</v>
      </c>
      <c r="K107" s="49"/>
      <c r="L107" s="47"/>
      <c r="M107" s="47"/>
      <c r="N107" s="47"/>
    </row>
    <row r="108" spans="1:14">
      <c r="A108" s="122"/>
      <c r="B108" s="122"/>
      <c r="C108" s="123"/>
      <c r="D108" s="123"/>
      <c r="E108" s="123"/>
      <c r="F108" s="123"/>
      <c r="G108" s="123"/>
      <c r="H108" s="122"/>
      <c r="I108" s="122" t="s">
        <v>246</v>
      </c>
      <c r="J108" s="61" t="s">
        <v>179</v>
      </c>
      <c r="K108" s="49"/>
      <c r="L108" s="47"/>
      <c r="M108" s="47"/>
      <c r="N108" s="47"/>
    </row>
    <row r="109" spans="1:14">
      <c r="A109" s="114">
        <v>1</v>
      </c>
      <c r="B109" s="234">
        <v>2</v>
      </c>
      <c r="C109" s="235"/>
      <c r="D109" s="235"/>
      <c r="E109" s="235"/>
      <c r="F109" s="235"/>
      <c r="G109" s="236"/>
      <c r="H109" s="114">
        <v>3</v>
      </c>
      <c r="I109" s="114">
        <v>4</v>
      </c>
      <c r="J109" s="63">
        <v>5</v>
      </c>
      <c r="K109" s="49"/>
      <c r="L109" s="47"/>
      <c r="M109" s="47"/>
      <c r="N109" s="47"/>
    </row>
    <row r="110" spans="1:14">
      <c r="A110" s="114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14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14"/>
      <c r="B112" s="101" t="s">
        <v>166</v>
      </c>
      <c r="C112" s="103"/>
      <c r="D112" s="103"/>
      <c r="E112" s="103"/>
      <c r="F112" s="103"/>
      <c r="G112" s="103"/>
      <c r="H112" s="114" t="s">
        <v>167</v>
      </c>
      <c r="I112" s="114" t="s">
        <v>167</v>
      </c>
      <c r="J112" s="75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18" t="s">
        <v>135</v>
      </c>
      <c r="B116" s="237" t="s">
        <v>169</v>
      </c>
      <c r="C116" s="238"/>
      <c r="D116" s="238"/>
      <c r="E116" s="238"/>
      <c r="F116" s="238"/>
      <c r="G116" s="239"/>
      <c r="H116" s="118" t="s">
        <v>248</v>
      </c>
      <c r="I116" s="118" t="s">
        <v>171</v>
      </c>
      <c r="J116" s="59" t="s">
        <v>224</v>
      </c>
      <c r="K116" s="49"/>
      <c r="L116" s="47"/>
      <c r="M116" s="47"/>
      <c r="N116" s="47"/>
    </row>
    <row r="117" spans="1:14">
      <c r="A117" s="122" t="s">
        <v>142</v>
      </c>
      <c r="B117" s="122"/>
      <c r="C117" s="123"/>
      <c r="D117" s="123"/>
      <c r="E117" s="123"/>
      <c r="F117" s="123"/>
      <c r="G117" s="123"/>
      <c r="H117" s="122"/>
      <c r="I117" s="122" t="s">
        <v>249</v>
      </c>
      <c r="J117" s="61" t="s">
        <v>250</v>
      </c>
      <c r="K117" s="49"/>
      <c r="L117" s="47"/>
      <c r="M117" s="47"/>
      <c r="N117" s="47"/>
    </row>
    <row r="118" spans="1:14">
      <c r="A118" s="122"/>
      <c r="B118" s="122"/>
      <c r="C118" s="123"/>
      <c r="D118" s="123"/>
      <c r="E118" s="123"/>
      <c r="F118" s="123"/>
      <c r="G118" s="123"/>
      <c r="H118" s="122"/>
      <c r="I118" s="122" t="s">
        <v>251</v>
      </c>
      <c r="J118" s="61" t="s">
        <v>179</v>
      </c>
      <c r="K118" s="49"/>
      <c r="L118" s="47"/>
      <c r="M118" s="47"/>
      <c r="N118" s="47"/>
    </row>
    <row r="119" spans="1:14">
      <c r="A119" s="114">
        <v>1</v>
      </c>
      <c r="B119" s="234">
        <v>2</v>
      </c>
      <c r="C119" s="235"/>
      <c r="D119" s="235"/>
      <c r="E119" s="235"/>
      <c r="F119" s="235"/>
      <c r="G119" s="236"/>
      <c r="H119" s="114">
        <v>3</v>
      </c>
      <c r="I119" s="114">
        <v>4</v>
      </c>
      <c r="J119" s="63">
        <v>5</v>
      </c>
      <c r="K119" s="49"/>
      <c r="L119" s="47"/>
      <c r="M119" s="47"/>
      <c r="N119" s="47"/>
    </row>
    <row r="120" spans="1:14">
      <c r="A120" s="114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14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14"/>
      <c r="B122" s="101" t="s">
        <v>166</v>
      </c>
      <c r="C122" s="103"/>
      <c r="D122" s="103"/>
      <c r="E122" s="103"/>
      <c r="F122" s="103"/>
      <c r="G122" s="103"/>
      <c r="H122" s="114" t="s">
        <v>167</v>
      </c>
      <c r="I122" s="114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18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18" t="s">
        <v>171</v>
      </c>
      <c r="J126" s="59" t="s">
        <v>224</v>
      </c>
      <c r="K126" s="49"/>
      <c r="L126" s="47"/>
      <c r="M126" s="47"/>
      <c r="N126" s="47"/>
    </row>
    <row r="127" spans="1:14">
      <c r="A127" s="122" t="s">
        <v>142</v>
      </c>
      <c r="B127" s="122"/>
      <c r="C127" s="123"/>
      <c r="D127" s="123"/>
      <c r="E127" s="123"/>
      <c r="F127" s="123"/>
      <c r="G127" s="123"/>
      <c r="H127" s="109"/>
      <c r="I127" s="122" t="s">
        <v>253</v>
      </c>
      <c r="J127" s="61" t="s">
        <v>254</v>
      </c>
      <c r="K127" s="49"/>
      <c r="L127" s="47"/>
      <c r="M127" s="47"/>
      <c r="N127" s="47"/>
    </row>
    <row r="128" spans="1:14">
      <c r="A128" s="122"/>
      <c r="B128" s="122"/>
      <c r="C128" s="123"/>
      <c r="D128" s="123"/>
      <c r="E128" s="123"/>
      <c r="F128" s="123"/>
      <c r="G128" s="123"/>
      <c r="H128" s="110"/>
      <c r="I128" s="122"/>
      <c r="J128" s="61"/>
      <c r="K128" s="49"/>
      <c r="L128" s="47"/>
      <c r="M128" s="47"/>
      <c r="N128" s="47"/>
    </row>
    <row r="129" spans="1:14">
      <c r="A129" s="114">
        <v>1</v>
      </c>
      <c r="B129" s="234">
        <v>2</v>
      </c>
      <c r="C129" s="235"/>
      <c r="D129" s="235"/>
      <c r="E129" s="235"/>
      <c r="F129" s="235"/>
      <c r="G129" s="235"/>
      <c r="H129" s="236"/>
      <c r="I129" s="114">
        <v>3</v>
      </c>
      <c r="J129" s="63">
        <v>4</v>
      </c>
      <c r="K129" s="49"/>
      <c r="L129" s="47"/>
      <c r="M129" s="47"/>
      <c r="N129" s="47"/>
    </row>
    <row r="130" spans="1:14">
      <c r="A130" s="114">
        <v>1</v>
      </c>
      <c r="B130" s="101" t="s">
        <v>263</v>
      </c>
      <c r="C130" s="103"/>
      <c r="D130" s="103"/>
      <c r="E130" s="103"/>
      <c r="F130" s="103"/>
      <c r="G130" s="103"/>
      <c r="H130" s="103"/>
      <c r="I130" s="108"/>
      <c r="J130" s="76">
        <v>44000</v>
      </c>
      <c r="K130" s="49"/>
      <c r="L130" s="47"/>
      <c r="M130" s="47"/>
      <c r="N130" s="47"/>
    </row>
    <row r="131" spans="1:14">
      <c r="A131" s="114"/>
      <c r="B131" s="101" t="s">
        <v>166</v>
      </c>
      <c r="C131" s="103"/>
      <c r="D131" s="103"/>
      <c r="E131" s="103"/>
      <c r="F131" s="103"/>
      <c r="G131" s="103"/>
      <c r="H131" s="103"/>
      <c r="I131" s="114" t="s">
        <v>167</v>
      </c>
      <c r="J131" s="111">
        <f>+J130</f>
        <v>44000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18" t="s">
        <v>135</v>
      </c>
      <c r="B135" s="237" t="s">
        <v>169</v>
      </c>
      <c r="C135" s="238"/>
      <c r="D135" s="238"/>
      <c r="E135" s="238"/>
      <c r="F135" s="238"/>
      <c r="G135" s="239"/>
      <c r="H135" s="118" t="s">
        <v>171</v>
      </c>
      <c r="I135" s="118" t="s">
        <v>256</v>
      </c>
      <c r="J135" s="118" t="s">
        <v>172</v>
      </c>
      <c r="K135" s="49"/>
      <c r="L135" s="47"/>
      <c r="M135" s="47"/>
      <c r="N135" s="47"/>
    </row>
    <row r="136" spans="1:14">
      <c r="A136" s="122" t="s">
        <v>142</v>
      </c>
      <c r="B136" s="122"/>
      <c r="C136" s="123"/>
      <c r="D136" s="123"/>
      <c r="E136" s="123"/>
      <c r="F136" s="123"/>
      <c r="G136" s="123"/>
      <c r="H136" s="122"/>
      <c r="I136" s="122" t="s">
        <v>257</v>
      </c>
      <c r="J136" s="122" t="s">
        <v>220</v>
      </c>
      <c r="K136" s="49"/>
      <c r="L136" s="47"/>
      <c r="M136" s="47"/>
      <c r="N136" s="47"/>
    </row>
    <row r="137" spans="1:14">
      <c r="A137" s="122"/>
      <c r="B137" s="122"/>
      <c r="C137" s="123"/>
      <c r="D137" s="123"/>
      <c r="E137" s="123"/>
      <c r="F137" s="123"/>
      <c r="G137" s="123"/>
      <c r="H137" s="122"/>
      <c r="I137" s="122" t="s">
        <v>179</v>
      </c>
      <c r="J137" s="122"/>
      <c r="K137" s="49"/>
      <c r="L137" s="47"/>
      <c r="M137" s="47"/>
      <c r="N137" s="47"/>
    </row>
    <row r="138" spans="1:14">
      <c r="A138" s="114">
        <v>1</v>
      </c>
      <c r="B138" s="234">
        <v>2</v>
      </c>
      <c r="C138" s="235"/>
      <c r="D138" s="235"/>
      <c r="E138" s="235"/>
      <c r="F138" s="235"/>
      <c r="G138" s="236"/>
      <c r="H138" s="114">
        <v>3</v>
      </c>
      <c r="I138" s="114">
        <v>4</v>
      </c>
      <c r="J138" s="114">
        <v>5</v>
      </c>
      <c r="K138" s="49"/>
      <c r="L138" s="47"/>
      <c r="M138" s="47"/>
      <c r="N138" s="47"/>
    </row>
    <row r="139" spans="1:14">
      <c r="A139" s="114"/>
      <c r="B139" s="129" t="s">
        <v>260</v>
      </c>
      <c r="C139" s="80"/>
      <c r="D139" s="80"/>
      <c r="E139" s="80"/>
      <c r="F139" s="80"/>
      <c r="G139" s="80"/>
      <c r="H139" s="69">
        <v>2122</v>
      </c>
      <c r="I139" s="66">
        <v>620</v>
      </c>
      <c r="J139" s="66">
        <f>H139*I139+360</f>
        <v>1316000</v>
      </c>
      <c r="K139" s="49"/>
      <c r="L139" s="47"/>
      <c r="M139" s="47"/>
      <c r="N139" s="47"/>
    </row>
    <row r="140" spans="1:14">
      <c r="A140" s="114"/>
      <c r="B140" s="129" t="s">
        <v>262</v>
      </c>
      <c r="C140" s="80"/>
      <c r="D140" s="80"/>
      <c r="E140" s="80"/>
      <c r="F140" s="80"/>
      <c r="G140" s="80"/>
      <c r="H140" s="69">
        <v>35</v>
      </c>
      <c r="I140" s="66">
        <v>350</v>
      </c>
      <c r="J140" s="66">
        <f>H140*I140</f>
        <v>12250</v>
      </c>
      <c r="K140" s="49"/>
      <c r="L140" s="47"/>
      <c r="M140" s="47"/>
      <c r="N140" s="47"/>
    </row>
    <row r="141" spans="1:14">
      <c r="A141" s="114">
        <v>1</v>
      </c>
      <c r="B141" s="98" t="s">
        <v>261</v>
      </c>
      <c r="C141" s="100"/>
      <c r="D141" s="100"/>
      <c r="E141" s="100"/>
      <c r="F141" s="100"/>
      <c r="G141" s="100"/>
      <c r="H141" s="76"/>
      <c r="I141" s="76"/>
      <c r="J141" s="76">
        <f>678913-J140</f>
        <v>666663</v>
      </c>
      <c r="K141" s="49"/>
      <c r="L141" s="47"/>
      <c r="M141" s="47"/>
      <c r="N141" s="47"/>
    </row>
    <row r="142" spans="1:14" ht="15.75">
      <c r="A142" s="114"/>
      <c r="B142" s="101" t="s">
        <v>166</v>
      </c>
      <c r="C142" s="103"/>
      <c r="D142" s="103"/>
      <c r="E142" s="103"/>
      <c r="F142" s="103"/>
      <c r="G142" s="103"/>
      <c r="H142" s="114" t="s">
        <v>167</v>
      </c>
      <c r="I142" s="114" t="s">
        <v>167</v>
      </c>
      <c r="J142" s="76">
        <f>J139+J141+J140</f>
        <v>1994913</v>
      </c>
      <c r="K142" s="49"/>
      <c r="L142" s="51"/>
      <c r="M142" s="47"/>
      <c r="N142" s="47"/>
    </row>
  </sheetData>
  <mergeCells count="55"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  <mergeCell ref="B98:E98"/>
    <mergeCell ref="F98:G98"/>
    <mergeCell ref="B99:E99"/>
    <mergeCell ref="F99:G99"/>
    <mergeCell ref="B100:E100"/>
    <mergeCell ref="F100:G100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</mergeCells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2"/>
  <sheetViews>
    <sheetView view="pageBreakPreview" zoomScaleSheetLayoutView="100" workbookViewId="0">
      <selection activeCell="K67" sqref="K67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0.5703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351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>
        <v>4511520</v>
      </c>
      <c r="M17" s="47"/>
      <c r="N17" s="47"/>
    </row>
    <row r="18" spans="1:14" ht="25.5">
      <c r="A18" s="152">
        <v>2</v>
      </c>
      <c r="B18" s="64" t="s">
        <v>163</v>
      </c>
      <c r="C18" s="65">
        <v>32</v>
      </c>
      <c r="D18" s="66">
        <f>J18/4/I18/C18</f>
        <v>14098.5</v>
      </c>
      <c r="E18" s="66">
        <v>5000</v>
      </c>
      <c r="F18" s="66"/>
      <c r="G18" s="66"/>
      <c r="H18" s="66"/>
      <c r="I18" s="65">
        <v>2.5</v>
      </c>
      <c r="J18" s="66">
        <v>4511520</v>
      </c>
      <c r="K18" s="49"/>
      <c r="L18" s="49">
        <f>L17*30.2%</f>
        <v>1362479.04</v>
      </c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>
        <f>M19-L19</f>
        <v>0.9599999999627471</v>
      </c>
      <c r="L19" s="47">
        <f>SUM(L17:L18)</f>
        <v>5873999.04</v>
      </c>
      <c r="M19" s="47">
        <v>5874000</v>
      </c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14098.5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SUM(J17:J20)</f>
        <v>4511520</v>
      </c>
      <c r="K21" s="49">
        <v>4511520</v>
      </c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+$J$21</f>
        <v>4511520</v>
      </c>
      <c r="J56" s="66">
        <f>+I56*L56+0.96</f>
        <v>992535.36</v>
      </c>
      <c r="K56" s="49"/>
      <c r="L56" s="146">
        <v>0.22</v>
      </c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146">
        <v>0.1</v>
      </c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+$J$21</f>
        <v>4511520</v>
      </c>
      <c r="J61" s="66">
        <f>+I61*L61</f>
        <v>130834.08</v>
      </c>
      <c r="K61" s="49"/>
      <c r="L61" s="147">
        <v>2.9000000000000001E-2</v>
      </c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+$J$21</f>
        <v>4511520</v>
      </c>
      <c r="J63" s="66">
        <f>+I63*L63</f>
        <v>9023.0400000000009</v>
      </c>
      <c r="K63" s="49"/>
      <c r="L63" s="147">
        <v>2E-3</v>
      </c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+$J$21</f>
        <v>4511520</v>
      </c>
      <c r="J66" s="66">
        <f>+I66*L66</f>
        <v>230087.52</v>
      </c>
      <c r="K66" s="49">
        <v>1362480</v>
      </c>
      <c r="L66" s="147">
        <v>5.0999999999999997E-2</v>
      </c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1362480</v>
      </c>
      <c r="K67" s="49"/>
      <c r="L67" s="107"/>
      <c r="M67" s="10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>
        <f>J21+J67</f>
        <v>5874000</v>
      </c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 t="s">
        <v>259</v>
      </c>
      <c r="C81" s="255"/>
      <c r="D81" s="255"/>
      <c r="E81" s="255"/>
      <c r="F81" s="256"/>
      <c r="G81" s="152">
        <v>1</v>
      </c>
      <c r="H81" s="152">
        <v>12</v>
      </c>
      <c r="I81" s="76">
        <v>30000</v>
      </c>
      <c r="J81" s="76">
        <f>H81*I81</f>
        <v>360000</v>
      </c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360000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 t="s">
        <v>263</v>
      </c>
      <c r="C130" s="103"/>
      <c r="D130" s="103"/>
      <c r="E130" s="103"/>
      <c r="F130" s="103"/>
      <c r="G130" s="103"/>
      <c r="H130" s="103"/>
      <c r="I130" s="108"/>
      <c r="J130" s="76">
        <v>44000</v>
      </c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44000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55" t="s">
        <v>135</v>
      </c>
      <c r="B135" s="237" t="s">
        <v>169</v>
      </c>
      <c r="C135" s="238"/>
      <c r="D135" s="238"/>
      <c r="E135" s="238"/>
      <c r="F135" s="238"/>
      <c r="G135" s="239"/>
      <c r="H135" s="155" t="s">
        <v>171</v>
      </c>
      <c r="I135" s="155" t="s">
        <v>256</v>
      </c>
      <c r="J135" s="155" t="s">
        <v>172</v>
      </c>
      <c r="K135" s="49"/>
      <c r="L135" s="47"/>
      <c r="M135" s="47"/>
      <c r="N135" s="47"/>
    </row>
    <row r="136" spans="1:14">
      <c r="A136" s="165" t="s">
        <v>142</v>
      </c>
      <c r="B136" s="165"/>
      <c r="C136" s="166"/>
      <c r="D136" s="166"/>
      <c r="E136" s="166"/>
      <c r="F136" s="166"/>
      <c r="G136" s="166"/>
      <c r="H136" s="165"/>
      <c r="I136" s="165" t="s">
        <v>257</v>
      </c>
      <c r="J136" s="165" t="s">
        <v>220</v>
      </c>
      <c r="K136" s="49"/>
      <c r="L136" s="47"/>
      <c r="M136" s="47"/>
      <c r="N136" s="47"/>
    </row>
    <row r="137" spans="1:14">
      <c r="A137" s="165"/>
      <c r="B137" s="165"/>
      <c r="C137" s="166"/>
      <c r="D137" s="166"/>
      <c r="E137" s="166"/>
      <c r="F137" s="166"/>
      <c r="G137" s="166"/>
      <c r="H137" s="165"/>
      <c r="I137" s="165" t="s">
        <v>179</v>
      </c>
      <c r="J137" s="165"/>
      <c r="K137" s="49"/>
      <c r="L137" s="47"/>
      <c r="M137" s="47"/>
      <c r="N137" s="47"/>
    </row>
    <row r="138" spans="1:14">
      <c r="A138" s="152">
        <v>1</v>
      </c>
      <c r="B138" s="234">
        <v>2</v>
      </c>
      <c r="C138" s="235"/>
      <c r="D138" s="235"/>
      <c r="E138" s="235"/>
      <c r="F138" s="235"/>
      <c r="G138" s="236"/>
      <c r="H138" s="152">
        <v>3</v>
      </c>
      <c r="I138" s="152">
        <v>4</v>
      </c>
      <c r="J138" s="152">
        <v>5</v>
      </c>
      <c r="K138" s="49"/>
      <c r="L138" s="47"/>
      <c r="M138" s="47"/>
      <c r="N138" s="47"/>
    </row>
    <row r="139" spans="1:14">
      <c r="A139" s="152"/>
      <c r="B139" s="129" t="s">
        <v>260</v>
      </c>
      <c r="C139" s="80"/>
      <c r="D139" s="80"/>
      <c r="E139" s="80"/>
      <c r="F139" s="80"/>
      <c r="G139" s="80"/>
      <c r="H139" s="69">
        <v>2122</v>
      </c>
      <c r="I139" s="66">
        <v>620</v>
      </c>
      <c r="J139" s="66">
        <f>H139*I139+360</f>
        <v>1316000</v>
      </c>
      <c r="K139" s="49"/>
      <c r="L139" s="47"/>
      <c r="M139" s="47"/>
      <c r="N139" s="47"/>
    </row>
    <row r="140" spans="1:14">
      <c r="A140" s="152"/>
      <c r="B140" s="129" t="s">
        <v>262</v>
      </c>
      <c r="C140" s="80"/>
      <c r="D140" s="80"/>
      <c r="E140" s="80"/>
      <c r="F140" s="80"/>
      <c r="G140" s="80"/>
      <c r="H140" s="69">
        <v>35</v>
      </c>
      <c r="I140" s="66">
        <v>350</v>
      </c>
      <c r="J140" s="66">
        <f>H140*I140</f>
        <v>12250</v>
      </c>
      <c r="K140" s="49"/>
      <c r="L140" s="47"/>
      <c r="M140" s="47"/>
      <c r="N140" s="47"/>
    </row>
    <row r="141" spans="1:14">
      <c r="A141" s="152">
        <v>1</v>
      </c>
      <c r="B141" s="98" t="s">
        <v>261</v>
      </c>
      <c r="C141" s="100"/>
      <c r="D141" s="100"/>
      <c r="E141" s="100"/>
      <c r="F141" s="100"/>
      <c r="G141" s="100"/>
      <c r="H141" s="76"/>
      <c r="I141" s="76"/>
      <c r="J141" s="76">
        <f>678913-J140</f>
        <v>666663</v>
      </c>
      <c r="K141" s="49"/>
      <c r="L141" s="47"/>
      <c r="M141" s="47"/>
      <c r="N141" s="47"/>
    </row>
    <row r="142" spans="1:14" ht="15.75">
      <c r="A142" s="152"/>
      <c r="B142" s="101" t="s">
        <v>166</v>
      </c>
      <c r="C142" s="103"/>
      <c r="D142" s="103"/>
      <c r="E142" s="103"/>
      <c r="F142" s="103"/>
      <c r="G142" s="103"/>
      <c r="H142" s="152" t="s">
        <v>167</v>
      </c>
      <c r="I142" s="152" t="s">
        <v>167</v>
      </c>
      <c r="J142" s="76">
        <f>J139+J141+J140</f>
        <v>1994913</v>
      </c>
      <c r="K142" s="49"/>
      <c r="L142" s="51"/>
      <c r="M142" s="47"/>
      <c r="N142" s="47"/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0"/>
  <sheetViews>
    <sheetView view="pageBreakPreview" topLeftCell="A124" zoomScaleSheetLayoutView="100" workbookViewId="0">
      <selection activeCell="J140" sqref="J140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352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14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14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14" t="s">
        <v>167</v>
      </c>
      <c r="D21" s="66">
        <f>+SUM(D17:D20)</f>
        <v>0</v>
      </c>
      <c r="E21" s="114" t="s">
        <v>167</v>
      </c>
      <c r="F21" s="114" t="s">
        <v>167</v>
      </c>
      <c r="G21" s="114" t="s">
        <v>167</v>
      </c>
      <c r="H21" s="69" t="s">
        <v>167</v>
      </c>
      <c r="I21" s="114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18" t="s">
        <v>135</v>
      </c>
      <c r="B25" s="237" t="s">
        <v>169</v>
      </c>
      <c r="C25" s="238"/>
      <c r="D25" s="238"/>
      <c r="E25" s="238"/>
      <c r="F25" s="239"/>
      <c r="G25" s="118" t="s">
        <v>170</v>
      </c>
      <c r="H25" s="118" t="s">
        <v>171</v>
      </c>
      <c r="I25" s="118" t="s">
        <v>171</v>
      </c>
      <c r="J25" s="59" t="s">
        <v>172</v>
      </c>
      <c r="K25" s="49"/>
      <c r="L25" s="47"/>
      <c r="M25" s="47"/>
      <c r="N25" s="47"/>
    </row>
    <row r="26" spans="1:14">
      <c r="A26" s="122" t="s">
        <v>142</v>
      </c>
      <c r="B26" s="122"/>
      <c r="C26" s="71"/>
      <c r="D26" s="71"/>
      <c r="E26" s="71"/>
      <c r="F26" s="72"/>
      <c r="G26" s="122" t="s">
        <v>173</v>
      </c>
      <c r="H26" s="122" t="s">
        <v>174</v>
      </c>
      <c r="I26" s="122" t="s">
        <v>175</v>
      </c>
      <c r="J26" s="61" t="s">
        <v>176</v>
      </c>
      <c r="K26" s="49"/>
      <c r="L26" s="47"/>
      <c r="M26" s="47"/>
      <c r="N26" s="47"/>
    </row>
    <row r="27" spans="1:14">
      <c r="A27" s="122"/>
      <c r="B27" s="122"/>
      <c r="C27" s="71"/>
      <c r="D27" s="71"/>
      <c r="E27" s="71"/>
      <c r="F27" s="72"/>
      <c r="G27" s="122" t="s">
        <v>177</v>
      </c>
      <c r="H27" s="122" t="s">
        <v>178</v>
      </c>
      <c r="I27" s="122"/>
      <c r="J27" s="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75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75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75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18" t="s">
        <v>135</v>
      </c>
      <c r="B36" s="237" t="s">
        <v>169</v>
      </c>
      <c r="C36" s="238"/>
      <c r="D36" s="238"/>
      <c r="E36" s="238"/>
      <c r="F36" s="239"/>
      <c r="G36" s="118" t="s">
        <v>181</v>
      </c>
      <c r="H36" s="118" t="s">
        <v>171</v>
      </c>
      <c r="I36" s="118" t="s">
        <v>182</v>
      </c>
      <c r="J36" s="59" t="s">
        <v>172</v>
      </c>
      <c r="K36" s="49"/>
      <c r="L36" s="47"/>
      <c r="M36" s="47"/>
      <c r="N36" s="47"/>
    </row>
    <row r="37" spans="1:14">
      <c r="A37" s="122" t="s">
        <v>142</v>
      </c>
      <c r="B37" s="122"/>
      <c r="C37" s="71"/>
      <c r="D37" s="71"/>
      <c r="E37" s="71"/>
      <c r="F37" s="72"/>
      <c r="G37" s="122" t="s">
        <v>174</v>
      </c>
      <c r="H37" s="122" t="s">
        <v>183</v>
      </c>
      <c r="I37" s="122" t="s">
        <v>184</v>
      </c>
      <c r="J37" s="61" t="s">
        <v>176</v>
      </c>
      <c r="K37" s="49"/>
      <c r="L37" s="47"/>
      <c r="M37" s="47"/>
      <c r="N37" s="47"/>
    </row>
    <row r="38" spans="1:14">
      <c r="A38" s="122"/>
      <c r="B38" s="122"/>
      <c r="C38" s="71"/>
      <c r="D38" s="71"/>
      <c r="E38" s="71"/>
      <c r="F38" s="72"/>
      <c r="G38" s="122" t="s">
        <v>185</v>
      </c>
      <c r="H38" s="122" t="s">
        <v>186</v>
      </c>
      <c r="I38" s="122" t="s">
        <v>187</v>
      </c>
      <c r="J38" s="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75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75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75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18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18" t="s">
        <v>196</v>
      </c>
      <c r="J49" s="59" t="s">
        <v>197</v>
      </c>
      <c r="K49" s="49"/>
      <c r="L49" s="47"/>
      <c r="M49" s="47"/>
      <c r="N49" s="47"/>
    </row>
    <row r="50" spans="1:14">
      <c r="A50" s="122" t="s">
        <v>142</v>
      </c>
      <c r="B50" s="122"/>
      <c r="C50" s="123"/>
      <c r="D50" s="71"/>
      <c r="E50" s="71"/>
      <c r="F50" s="123"/>
      <c r="G50" s="123"/>
      <c r="H50" s="124"/>
      <c r="I50" s="122" t="s">
        <v>198</v>
      </c>
      <c r="J50" s="61" t="s">
        <v>179</v>
      </c>
      <c r="K50" s="49"/>
      <c r="L50" s="47"/>
      <c r="M50" s="47"/>
      <c r="N50" s="47"/>
    </row>
    <row r="51" spans="1:14">
      <c r="A51" s="122"/>
      <c r="B51" s="122"/>
      <c r="C51" s="123"/>
      <c r="D51" s="71"/>
      <c r="E51" s="71"/>
      <c r="F51" s="123"/>
      <c r="G51" s="123"/>
      <c r="H51" s="124"/>
      <c r="I51" s="122" t="s">
        <v>199</v>
      </c>
      <c r="J51" s="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75"/>
      <c r="K52" s="49"/>
      <c r="L52" s="47"/>
      <c r="M52" s="47"/>
      <c r="N52" s="47"/>
    </row>
    <row r="53" spans="1:14">
      <c r="A53" s="114">
        <v>1</v>
      </c>
      <c r="B53" s="234">
        <v>2</v>
      </c>
      <c r="C53" s="235"/>
      <c r="D53" s="235"/>
      <c r="E53" s="235"/>
      <c r="F53" s="235"/>
      <c r="G53" s="235"/>
      <c r="H53" s="236"/>
      <c r="I53" s="114">
        <v>3</v>
      </c>
      <c r="J53" s="63">
        <v>4</v>
      </c>
      <c r="K53" s="49"/>
      <c r="L53" s="47"/>
      <c r="M53" s="47"/>
      <c r="N53" s="47"/>
    </row>
    <row r="54" spans="1:14">
      <c r="A54" s="114">
        <v>1</v>
      </c>
      <c r="B54" s="127" t="s">
        <v>201</v>
      </c>
      <c r="C54" s="115"/>
      <c r="D54" s="128"/>
      <c r="E54" s="128"/>
      <c r="F54" s="115"/>
      <c r="G54" s="115"/>
      <c r="H54" s="116"/>
      <c r="I54" s="114" t="s">
        <v>167</v>
      </c>
      <c r="J54" s="66"/>
      <c r="K54" s="49"/>
      <c r="L54" s="47"/>
      <c r="M54" s="47"/>
      <c r="N54" s="47"/>
    </row>
    <row r="55" spans="1:14">
      <c r="A55" s="118" t="s">
        <v>202</v>
      </c>
      <c r="B55" s="86" t="s">
        <v>29</v>
      </c>
      <c r="C55" s="123"/>
      <c r="D55" s="71"/>
      <c r="E55" s="71"/>
      <c r="F55" s="123"/>
      <c r="G55" s="123"/>
      <c r="H55" s="123"/>
      <c r="I55" s="118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23"/>
      <c r="D56" s="71"/>
      <c r="E56" s="71"/>
      <c r="F56" s="123"/>
      <c r="G56" s="123"/>
      <c r="H56" s="123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14" t="s">
        <v>204</v>
      </c>
      <c r="B57" s="127" t="s">
        <v>205</v>
      </c>
      <c r="C57" s="115"/>
      <c r="D57" s="128"/>
      <c r="E57" s="128"/>
      <c r="F57" s="115"/>
      <c r="G57" s="115"/>
      <c r="H57" s="116"/>
      <c r="I57" s="114"/>
      <c r="J57" s="66"/>
      <c r="K57" s="49"/>
      <c r="L57" s="47"/>
      <c r="M57" s="47"/>
      <c r="N57" s="47"/>
    </row>
    <row r="58" spans="1:14">
      <c r="A58" s="118" t="s">
        <v>206</v>
      </c>
      <c r="B58" s="87" t="s">
        <v>207</v>
      </c>
      <c r="C58" s="119"/>
      <c r="D58" s="89"/>
      <c r="E58" s="89"/>
      <c r="F58" s="119"/>
      <c r="G58" s="119"/>
      <c r="H58" s="120"/>
      <c r="I58" s="118"/>
      <c r="J58" s="66"/>
      <c r="K58" s="49"/>
      <c r="L58" s="47"/>
      <c r="M58" s="47"/>
      <c r="N58" s="47"/>
    </row>
    <row r="59" spans="1:14">
      <c r="A59" s="118">
        <v>2</v>
      </c>
      <c r="B59" s="87" t="s">
        <v>208</v>
      </c>
      <c r="C59" s="119"/>
      <c r="D59" s="89"/>
      <c r="E59" s="89"/>
      <c r="F59" s="119"/>
      <c r="G59" s="119"/>
      <c r="H59" s="120"/>
      <c r="I59" s="118" t="s">
        <v>167</v>
      </c>
      <c r="J59" s="66"/>
      <c r="K59" s="49"/>
      <c r="L59" s="47"/>
      <c r="M59" s="47"/>
      <c r="N59" s="47"/>
    </row>
    <row r="60" spans="1:14">
      <c r="A60" s="118" t="s">
        <v>209</v>
      </c>
      <c r="B60" s="87" t="s">
        <v>29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22"/>
      <c r="B61" s="86" t="s">
        <v>210</v>
      </c>
      <c r="C61" s="123"/>
      <c r="D61" s="71"/>
      <c r="E61" s="71"/>
      <c r="F61" s="123"/>
      <c r="G61" s="123"/>
      <c r="H61" s="124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18" t="s">
        <v>211</v>
      </c>
      <c r="B62" s="87" t="s">
        <v>212</v>
      </c>
      <c r="C62" s="119"/>
      <c r="D62" s="89"/>
      <c r="E62" s="89"/>
      <c r="F62" s="119"/>
      <c r="G62" s="119"/>
      <c r="H62" s="120"/>
      <c r="I62" s="66"/>
      <c r="J62" s="66"/>
      <c r="K62" s="49"/>
      <c r="L62" s="47"/>
      <c r="M62" s="47"/>
      <c r="N62" s="47"/>
    </row>
    <row r="63" spans="1:14">
      <c r="A63" s="118" t="s">
        <v>213</v>
      </c>
      <c r="B63" s="87" t="s">
        <v>214</v>
      </c>
      <c r="C63" s="119"/>
      <c r="D63" s="89"/>
      <c r="E63" s="89"/>
      <c r="F63" s="119"/>
      <c r="G63" s="119"/>
      <c r="H63" s="120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18" t="s">
        <v>215</v>
      </c>
      <c r="B64" s="87" t="s">
        <v>216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217</v>
      </c>
      <c r="B65" s="87" t="s">
        <v>216</v>
      </c>
      <c r="C65" s="119"/>
      <c r="D65" s="89"/>
      <c r="E65" s="89"/>
      <c r="F65" s="119"/>
      <c r="G65" s="119"/>
      <c r="H65" s="120"/>
      <c r="I65" s="66"/>
      <c r="J65" s="66"/>
      <c r="K65" s="49"/>
      <c r="L65" s="47"/>
      <c r="M65" s="47"/>
      <c r="N65" s="47"/>
    </row>
    <row r="66" spans="1:14">
      <c r="A66" s="118">
        <v>3</v>
      </c>
      <c r="B66" s="87" t="s">
        <v>218</v>
      </c>
      <c r="C66" s="119"/>
      <c r="D66" s="89"/>
      <c r="E66" s="89"/>
      <c r="F66" s="119"/>
      <c r="G66" s="119"/>
      <c r="H66" s="120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14"/>
      <c r="B67" s="114" t="s">
        <v>166</v>
      </c>
      <c r="C67" s="115"/>
      <c r="D67" s="128"/>
      <c r="E67" s="128"/>
      <c r="F67" s="115"/>
      <c r="G67" s="115"/>
      <c r="H67" s="116"/>
      <c r="I67" s="114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17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17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17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18" t="s">
        <v>135</v>
      </c>
      <c r="B77" s="237" t="s">
        <v>169</v>
      </c>
      <c r="C77" s="238"/>
      <c r="D77" s="238"/>
      <c r="E77" s="238"/>
      <c r="F77" s="239"/>
      <c r="G77" s="118" t="s">
        <v>171</v>
      </c>
      <c r="H77" s="118" t="s">
        <v>171</v>
      </c>
      <c r="I77" s="118" t="s">
        <v>224</v>
      </c>
      <c r="J77" s="118" t="s">
        <v>172</v>
      </c>
      <c r="K77" s="49"/>
      <c r="L77" s="47"/>
      <c r="M77" s="47"/>
      <c r="N77" s="47"/>
    </row>
    <row r="78" spans="1:14">
      <c r="A78" s="122" t="s">
        <v>142</v>
      </c>
      <c r="B78" s="248"/>
      <c r="C78" s="249"/>
      <c r="D78" s="249"/>
      <c r="E78" s="249"/>
      <c r="F78" s="250"/>
      <c r="G78" s="122" t="s">
        <v>225</v>
      </c>
      <c r="H78" s="122" t="s">
        <v>226</v>
      </c>
      <c r="I78" s="122" t="s">
        <v>227</v>
      </c>
      <c r="J78" s="122" t="s">
        <v>176</v>
      </c>
      <c r="K78" s="49"/>
      <c r="L78" s="47"/>
      <c r="M78" s="47"/>
      <c r="N78" s="47"/>
    </row>
    <row r="79" spans="1:14">
      <c r="A79" s="122"/>
      <c r="B79" s="248"/>
      <c r="C79" s="249"/>
      <c r="D79" s="249"/>
      <c r="E79" s="249"/>
      <c r="F79" s="250"/>
      <c r="G79" s="122"/>
      <c r="H79" s="122" t="s">
        <v>228</v>
      </c>
      <c r="I79" s="122" t="s">
        <v>179</v>
      </c>
      <c r="J79" s="122"/>
      <c r="K79" s="49"/>
      <c r="L79" s="47"/>
      <c r="M79" s="47"/>
      <c r="N79" s="47"/>
    </row>
    <row r="80" spans="1:14">
      <c r="A80" s="114">
        <v>1</v>
      </c>
      <c r="B80" s="251">
        <v>2</v>
      </c>
      <c r="C80" s="252"/>
      <c r="D80" s="252"/>
      <c r="E80" s="252"/>
      <c r="F80" s="253"/>
      <c r="G80" s="114">
        <v>3</v>
      </c>
      <c r="H80" s="114">
        <v>4</v>
      </c>
      <c r="I80" s="114">
        <v>5</v>
      </c>
      <c r="J80" s="114">
        <v>6</v>
      </c>
      <c r="K80" s="49"/>
      <c r="L80" s="47"/>
      <c r="M80" s="47"/>
      <c r="N80" s="47"/>
    </row>
    <row r="81" spans="1:14">
      <c r="A81" s="114">
        <v>1</v>
      </c>
      <c r="B81" s="254"/>
      <c r="C81" s="255"/>
      <c r="D81" s="255"/>
      <c r="E81" s="255"/>
      <c r="F81" s="256"/>
      <c r="G81" s="114"/>
      <c r="H81" s="114"/>
      <c r="I81" s="76"/>
      <c r="J81" s="76"/>
      <c r="K81" s="49"/>
      <c r="L81" s="47"/>
      <c r="M81" s="47"/>
      <c r="N81" s="47"/>
    </row>
    <row r="82" spans="1:14">
      <c r="A82" s="114">
        <v>2</v>
      </c>
      <c r="B82" s="254"/>
      <c r="C82" s="255"/>
      <c r="D82" s="255"/>
      <c r="E82" s="255"/>
      <c r="F82" s="256"/>
      <c r="G82" s="114"/>
      <c r="H82" s="114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14" t="s">
        <v>167</v>
      </c>
      <c r="H83" s="114" t="s">
        <v>167</v>
      </c>
      <c r="I83" s="114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18" t="s">
        <v>135</v>
      </c>
      <c r="B87" s="237" t="s">
        <v>169</v>
      </c>
      <c r="C87" s="238"/>
      <c r="D87" s="238"/>
      <c r="E87" s="238"/>
      <c r="F87" s="238"/>
      <c r="G87" s="239"/>
      <c r="H87" s="118" t="s">
        <v>171</v>
      </c>
      <c r="I87" s="118" t="s">
        <v>230</v>
      </c>
      <c r="J87" s="59" t="s">
        <v>172</v>
      </c>
      <c r="K87" s="49"/>
      <c r="L87" s="47"/>
      <c r="M87" s="47"/>
      <c r="N87" s="47"/>
    </row>
    <row r="88" spans="1:14">
      <c r="A88" s="122" t="s">
        <v>142</v>
      </c>
      <c r="B88" s="122"/>
      <c r="C88" s="123"/>
      <c r="D88" s="123"/>
      <c r="E88" s="123"/>
      <c r="F88" s="123"/>
      <c r="G88" s="123"/>
      <c r="H88" s="122" t="s">
        <v>231</v>
      </c>
      <c r="I88" s="122" t="s">
        <v>232</v>
      </c>
      <c r="J88" s="61" t="s">
        <v>220</v>
      </c>
      <c r="K88" s="49"/>
      <c r="L88" s="47"/>
      <c r="M88" s="47"/>
      <c r="N88" s="47"/>
    </row>
    <row r="89" spans="1:14">
      <c r="A89" s="122"/>
      <c r="B89" s="122"/>
      <c r="C89" s="123"/>
      <c r="D89" s="123"/>
      <c r="E89" s="123"/>
      <c r="F89" s="123"/>
      <c r="G89" s="123"/>
      <c r="H89" s="122" t="s">
        <v>233</v>
      </c>
      <c r="I89" s="122" t="s">
        <v>179</v>
      </c>
      <c r="J89" s="61"/>
      <c r="K89" s="49"/>
      <c r="L89" s="47"/>
      <c r="M89" s="47"/>
      <c r="N89" s="47"/>
    </row>
    <row r="90" spans="1:14">
      <c r="A90" s="114">
        <v>1</v>
      </c>
      <c r="B90" s="234">
        <v>2</v>
      </c>
      <c r="C90" s="235"/>
      <c r="D90" s="235"/>
      <c r="E90" s="235"/>
      <c r="F90" s="235"/>
      <c r="G90" s="236"/>
      <c r="H90" s="114">
        <v>3</v>
      </c>
      <c r="I90" s="114">
        <v>4</v>
      </c>
      <c r="J90" s="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17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18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18" t="s">
        <v>235</v>
      </c>
      <c r="I97" s="118" t="s">
        <v>236</v>
      </c>
      <c r="J97" s="118" t="s">
        <v>172</v>
      </c>
      <c r="K97" s="49"/>
      <c r="L97" s="47"/>
      <c r="M97" s="47"/>
      <c r="N97" s="47"/>
    </row>
    <row r="98" spans="1:14">
      <c r="A98" s="122" t="s">
        <v>142</v>
      </c>
      <c r="B98" s="237"/>
      <c r="C98" s="238"/>
      <c r="D98" s="238"/>
      <c r="E98" s="238"/>
      <c r="F98" s="237" t="s">
        <v>237</v>
      </c>
      <c r="G98" s="239"/>
      <c r="H98" s="122" t="s">
        <v>238</v>
      </c>
      <c r="I98" s="122" t="s">
        <v>221</v>
      </c>
      <c r="J98" s="122" t="s">
        <v>239</v>
      </c>
      <c r="K98" s="49"/>
      <c r="L98" s="47"/>
      <c r="M98" s="47"/>
      <c r="N98" s="47"/>
    </row>
    <row r="99" spans="1:14">
      <c r="A99" s="122"/>
      <c r="B99" s="237"/>
      <c r="C99" s="238"/>
      <c r="D99" s="238"/>
      <c r="E99" s="238"/>
      <c r="F99" s="237" t="s">
        <v>240</v>
      </c>
      <c r="G99" s="239"/>
      <c r="H99" s="122" t="s">
        <v>241</v>
      </c>
      <c r="I99" s="122"/>
      <c r="J99" s="122"/>
      <c r="K99" s="49"/>
      <c r="L99" s="47"/>
      <c r="M99" s="47"/>
      <c r="N99" s="47"/>
    </row>
    <row r="100" spans="1:14">
      <c r="A100" s="114">
        <v>1</v>
      </c>
      <c r="B100" s="251">
        <v>2</v>
      </c>
      <c r="C100" s="252"/>
      <c r="D100" s="252"/>
      <c r="E100" s="252"/>
      <c r="F100" s="234">
        <v>3</v>
      </c>
      <c r="G100" s="236"/>
      <c r="H100" s="114">
        <v>4</v>
      </c>
      <c r="I100" s="114">
        <v>5</v>
      </c>
      <c r="J100" s="114">
        <v>6</v>
      </c>
      <c r="K100" s="49"/>
      <c r="L100" s="47"/>
      <c r="M100" s="47"/>
      <c r="N100" s="47"/>
    </row>
    <row r="101" spans="1:14">
      <c r="A101" s="114"/>
      <c r="B101" s="101"/>
      <c r="C101" s="103"/>
      <c r="D101" s="103"/>
      <c r="E101" s="103"/>
      <c r="F101" s="104"/>
      <c r="G101" s="126"/>
      <c r="H101" s="76"/>
      <c r="I101" s="114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26"/>
      <c r="H102" s="114" t="s">
        <v>167</v>
      </c>
      <c r="I102" s="114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18" t="s">
        <v>135</v>
      </c>
      <c r="B106" s="237" t="s">
        <v>219</v>
      </c>
      <c r="C106" s="238"/>
      <c r="D106" s="238"/>
      <c r="E106" s="238"/>
      <c r="F106" s="238"/>
      <c r="G106" s="239"/>
      <c r="H106" s="118" t="s">
        <v>171</v>
      </c>
      <c r="I106" s="118" t="s">
        <v>243</v>
      </c>
      <c r="J106" s="59" t="s">
        <v>224</v>
      </c>
      <c r="K106" s="49"/>
      <c r="L106" s="47"/>
      <c r="M106" s="47"/>
      <c r="N106" s="47"/>
    </row>
    <row r="107" spans="1:14">
      <c r="A107" s="122" t="s">
        <v>142</v>
      </c>
      <c r="B107" s="122"/>
      <c r="C107" s="123"/>
      <c r="D107" s="123"/>
      <c r="E107" s="123"/>
      <c r="F107" s="123"/>
      <c r="G107" s="123"/>
      <c r="H107" s="122"/>
      <c r="I107" s="122" t="s">
        <v>244</v>
      </c>
      <c r="J107" s="61" t="s">
        <v>245</v>
      </c>
      <c r="K107" s="49"/>
      <c r="L107" s="47"/>
      <c r="M107" s="47"/>
      <c r="N107" s="47"/>
    </row>
    <row r="108" spans="1:14">
      <c r="A108" s="122"/>
      <c r="B108" s="122"/>
      <c r="C108" s="123"/>
      <c r="D108" s="123"/>
      <c r="E108" s="123"/>
      <c r="F108" s="123"/>
      <c r="G108" s="123"/>
      <c r="H108" s="122"/>
      <c r="I108" s="122" t="s">
        <v>246</v>
      </c>
      <c r="J108" s="61" t="s">
        <v>179</v>
      </c>
      <c r="K108" s="49"/>
      <c r="L108" s="47"/>
      <c r="M108" s="47"/>
      <c r="N108" s="47"/>
    </row>
    <row r="109" spans="1:14">
      <c r="A109" s="114">
        <v>1</v>
      </c>
      <c r="B109" s="234">
        <v>2</v>
      </c>
      <c r="C109" s="235"/>
      <c r="D109" s="235"/>
      <c r="E109" s="235"/>
      <c r="F109" s="235"/>
      <c r="G109" s="236"/>
      <c r="H109" s="114">
        <v>3</v>
      </c>
      <c r="I109" s="114">
        <v>4</v>
      </c>
      <c r="J109" s="63">
        <v>5</v>
      </c>
      <c r="K109" s="49"/>
      <c r="L109" s="47"/>
      <c r="M109" s="47"/>
      <c r="N109" s="47"/>
    </row>
    <row r="110" spans="1:14">
      <c r="A110" s="114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14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14"/>
      <c r="B112" s="101" t="s">
        <v>166</v>
      </c>
      <c r="C112" s="103"/>
      <c r="D112" s="103"/>
      <c r="E112" s="103"/>
      <c r="F112" s="103"/>
      <c r="G112" s="103"/>
      <c r="H112" s="114" t="s">
        <v>167</v>
      </c>
      <c r="I112" s="114" t="s">
        <v>167</v>
      </c>
      <c r="J112" s="75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18" t="s">
        <v>135</v>
      </c>
      <c r="B116" s="237" t="s">
        <v>169</v>
      </c>
      <c r="C116" s="238"/>
      <c r="D116" s="238"/>
      <c r="E116" s="238"/>
      <c r="F116" s="238"/>
      <c r="G116" s="239"/>
      <c r="H116" s="118" t="s">
        <v>248</v>
      </c>
      <c r="I116" s="118" t="s">
        <v>171</v>
      </c>
      <c r="J116" s="59" t="s">
        <v>224</v>
      </c>
      <c r="K116" s="49"/>
      <c r="L116" s="47"/>
      <c r="M116" s="47"/>
      <c r="N116" s="47"/>
    </row>
    <row r="117" spans="1:14">
      <c r="A117" s="122" t="s">
        <v>142</v>
      </c>
      <c r="B117" s="122"/>
      <c r="C117" s="123"/>
      <c r="D117" s="123"/>
      <c r="E117" s="123"/>
      <c r="F117" s="123"/>
      <c r="G117" s="123"/>
      <c r="H117" s="122"/>
      <c r="I117" s="122" t="s">
        <v>249</v>
      </c>
      <c r="J117" s="61" t="s">
        <v>250</v>
      </c>
      <c r="K117" s="49"/>
      <c r="L117" s="47"/>
      <c r="M117" s="47"/>
      <c r="N117" s="47"/>
    </row>
    <row r="118" spans="1:14">
      <c r="A118" s="122"/>
      <c r="B118" s="122"/>
      <c r="C118" s="123"/>
      <c r="D118" s="123"/>
      <c r="E118" s="123"/>
      <c r="F118" s="123"/>
      <c r="G118" s="123"/>
      <c r="H118" s="122"/>
      <c r="I118" s="122" t="s">
        <v>251</v>
      </c>
      <c r="J118" s="61" t="s">
        <v>179</v>
      </c>
      <c r="K118" s="49"/>
      <c r="L118" s="47"/>
      <c r="M118" s="47"/>
      <c r="N118" s="47"/>
    </row>
    <row r="119" spans="1:14">
      <c r="A119" s="114">
        <v>1</v>
      </c>
      <c r="B119" s="234">
        <v>2</v>
      </c>
      <c r="C119" s="235"/>
      <c r="D119" s="235"/>
      <c r="E119" s="235"/>
      <c r="F119" s="235"/>
      <c r="G119" s="236"/>
      <c r="H119" s="114">
        <v>3</v>
      </c>
      <c r="I119" s="114">
        <v>4</v>
      </c>
      <c r="J119" s="63">
        <v>5</v>
      </c>
      <c r="K119" s="49"/>
      <c r="L119" s="47"/>
      <c r="M119" s="47"/>
      <c r="N119" s="47"/>
    </row>
    <row r="120" spans="1:14">
      <c r="A120" s="114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14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14"/>
      <c r="B122" s="101" t="s">
        <v>166</v>
      </c>
      <c r="C122" s="103"/>
      <c r="D122" s="103"/>
      <c r="E122" s="103"/>
      <c r="F122" s="103"/>
      <c r="G122" s="103"/>
      <c r="H122" s="114" t="s">
        <v>167</v>
      </c>
      <c r="I122" s="114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18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18" t="s">
        <v>171</v>
      </c>
      <c r="J126" s="59" t="s">
        <v>224</v>
      </c>
      <c r="K126" s="49"/>
      <c r="L126" s="47"/>
      <c r="M126" s="47"/>
      <c r="N126" s="47"/>
    </row>
    <row r="127" spans="1:14">
      <c r="A127" s="122" t="s">
        <v>142</v>
      </c>
      <c r="B127" s="122"/>
      <c r="C127" s="123"/>
      <c r="D127" s="123"/>
      <c r="E127" s="123"/>
      <c r="F127" s="123"/>
      <c r="G127" s="123"/>
      <c r="H127" s="109"/>
      <c r="I127" s="122" t="s">
        <v>253</v>
      </c>
      <c r="J127" s="61" t="s">
        <v>254</v>
      </c>
      <c r="K127" s="49"/>
      <c r="L127" s="47"/>
      <c r="M127" s="47"/>
      <c r="N127" s="47"/>
    </row>
    <row r="128" spans="1:14">
      <c r="A128" s="122"/>
      <c r="B128" s="122"/>
      <c r="C128" s="123"/>
      <c r="D128" s="123"/>
      <c r="E128" s="123"/>
      <c r="F128" s="123"/>
      <c r="G128" s="123"/>
      <c r="H128" s="110"/>
      <c r="I128" s="122"/>
      <c r="J128" s="61"/>
      <c r="K128" s="49"/>
      <c r="L128" s="47"/>
      <c r="M128" s="47"/>
      <c r="N128" s="47"/>
    </row>
    <row r="129" spans="1:14">
      <c r="A129" s="114">
        <v>1</v>
      </c>
      <c r="B129" s="234">
        <v>2</v>
      </c>
      <c r="C129" s="235"/>
      <c r="D129" s="235"/>
      <c r="E129" s="235"/>
      <c r="F129" s="235"/>
      <c r="G129" s="235"/>
      <c r="H129" s="236"/>
      <c r="I129" s="114">
        <v>3</v>
      </c>
      <c r="J129" s="63">
        <v>4</v>
      </c>
      <c r="K129" s="49"/>
      <c r="L129" s="47"/>
      <c r="M129" s="47"/>
      <c r="N129" s="47"/>
    </row>
    <row r="130" spans="1:14">
      <c r="A130" s="114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14"/>
      <c r="B131" s="101" t="s">
        <v>166</v>
      </c>
      <c r="C131" s="103"/>
      <c r="D131" s="103"/>
      <c r="E131" s="103"/>
      <c r="F131" s="103"/>
      <c r="G131" s="103"/>
      <c r="H131" s="103"/>
      <c r="I131" s="114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18" t="s">
        <v>135</v>
      </c>
      <c r="B135" s="237" t="s">
        <v>169</v>
      </c>
      <c r="C135" s="238"/>
      <c r="D135" s="238"/>
      <c r="E135" s="238"/>
      <c r="F135" s="238"/>
      <c r="G135" s="239"/>
      <c r="H135" s="118" t="s">
        <v>171</v>
      </c>
      <c r="I135" s="118" t="s">
        <v>256</v>
      </c>
      <c r="J135" s="118" t="s">
        <v>172</v>
      </c>
      <c r="K135" s="49"/>
      <c r="L135" s="47"/>
      <c r="M135" s="47"/>
      <c r="N135" s="47"/>
    </row>
    <row r="136" spans="1:14">
      <c r="A136" s="122" t="s">
        <v>142</v>
      </c>
      <c r="B136" s="122"/>
      <c r="C136" s="123"/>
      <c r="D136" s="123"/>
      <c r="E136" s="123"/>
      <c r="F136" s="123"/>
      <c r="G136" s="123"/>
      <c r="H136" s="122"/>
      <c r="I136" s="122" t="s">
        <v>257</v>
      </c>
      <c r="J136" s="122" t="s">
        <v>220</v>
      </c>
      <c r="K136" s="49"/>
      <c r="L136" s="47"/>
      <c r="M136" s="47"/>
      <c r="N136" s="47"/>
    </row>
    <row r="137" spans="1:14">
      <c r="A137" s="122"/>
      <c r="B137" s="122"/>
      <c r="C137" s="123"/>
      <c r="D137" s="123"/>
      <c r="E137" s="123"/>
      <c r="F137" s="123"/>
      <c r="G137" s="123"/>
      <c r="H137" s="122"/>
      <c r="I137" s="122" t="s">
        <v>179</v>
      </c>
      <c r="J137" s="122"/>
      <c r="K137" s="49"/>
      <c r="L137" s="47"/>
      <c r="M137" s="47"/>
      <c r="N137" s="47"/>
    </row>
    <row r="138" spans="1:14">
      <c r="A138" s="114">
        <v>1</v>
      </c>
      <c r="B138" s="234">
        <v>2</v>
      </c>
      <c r="C138" s="235"/>
      <c r="D138" s="235"/>
      <c r="E138" s="235"/>
      <c r="F138" s="235"/>
      <c r="G138" s="236"/>
      <c r="H138" s="114">
        <v>3</v>
      </c>
      <c r="I138" s="114">
        <v>4</v>
      </c>
      <c r="J138" s="114">
        <v>5</v>
      </c>
      <c r="K138" s="49"/>
      <c r="L138" s="47"/>
      <c r="M138" s="47"/>
      <c r="N138" s="47"/>
    </row>
    <row r="139" spans="1:14">
      <c r="A139" s="171"/>
      <c r="B139" s="129" t="s">
        <v>382</v>
      </c>
      <c r="C139" s="80"/>
      <c r="D139" s="80"/>
      <c r="E139" s="80"/>
      <c r="F139" s="80"/>
      <c r="G139" s="80"/>
      <c r="H139" s="69"/>
      <c r="I139" s="66"/>
      <c r="J139" s="66">
        <v>1721400</v>
      </c>
      <c r="K139" s="49"/>
      <c r="L139" s="47"/>
      <c r="M139" s="47"/>
      <c r="N139" s="47"/>
    </row>
    <row r="140" spans="1:14">
      <c r="A140" s="114"/>
      <c r="B140" s="101" t="s">
        <v>166</v>
      </c>
      <c r="C140" s="103"/>
      <c r="D140" s="103"/>
      <c r="E140" s="103"/>
      <c r="F140" s="103"/>
      <c r="G140" s="103"/>
      <c r="H140" s="114" t="s">
        <v>167</v>
      </c>
      <c r="I140" s="114" t="s">
        <v>167</v>
      </c>
      <c r="J140" s="76">
        <f>SUM(J139:J139)</f>
        <v>1721400</v>
      </c>
      <c r="K140" s="49">
        <v>1721400</v>
      </c>
      <c r="L140" s="48"/>
      <c r="M140" s="107"/>
      <c r="N140" s="47"/>
    </row>
  </sheetData>
  <mergeCells count="55"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  <mergeCell ref="B98:E98"/>
    <mergeCell ref="F98:G98"/>
    <mergeCell ref="B99:E99"/>
    <mergeCell ref="F99:G99"/>
    <mergeCell ref="B100:E100"/>
    <mergeCell ref="F100:G100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</mergeCells>
  <pageMargins left="0.7" right="0.7" top="0.75" bottom="0.75" header="0.3" footer="0.3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1"/>
  <sheetViews>
    <sheetView view="pageBreakPreview" topLeftCell="A124" zoomScaleSheetLayoutView="100" workbookViewId="0">
      <selection activeCell="B140" sqref="B140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353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55" t="s">
        <v>135</v>
      </c>
      <c r="B11" s="155" t="s">
        <v>136</v>
      </c>
      <c r="C11" s="155" t="s">
        <v>137</v>
      </c>
      <c r="D11" s="234" t="s">
        <v>138</v>
      </c>
      <c r="E11" s="235"/>
      <c r="F11" s="235"/>
      <c r="G11" s="236"/>
      <c r="H11" s="155" t="s">
        <v>139</v>
      </c>
      <c r="I11" s="155" t="s">
        <v>140</v>
      </c>
      <c r="J11" s="160" t="s">
        <v>141</v>
      </c>
      <c r="K11" s="49"/>
      <c r="L11" s="47"/>
      <c r="M11" s="47"/>
      <c r="N11" s="47"/>
    </row>
    <row r="12" spans="1:14">
      <c r="A12" s="165" t="s">
        <v>142</v>
      </c>
      <c r="B12" s="165" t="s">
        <v>143</v>
      </c>
      <c r="C12" s="165" t="s">
        <v>144</v>
      </c>
      <c r="D12" s="155" t="s">
        <v>145</v>
      </c>
      <c r="E12" s="234" t="s">
        <v>29</v>
      </c>
      <c r="F12" s="235"/>
      <c r="G12" s="236"/>
      <c r="H12" s="165" t="s">
        <v>146</v>
      </c>
      <c r="I12" s="165" t="s">
        <v>147</v>
      </c>
      <c r="J12" s="161" t="s">
        <v>148</v>
      </c>
      <c r="K12" s="49"/>
      <c r="L12" s="47"/>
      <c r="M12" s="47"/>
      <c r="N12" s="47"/>
    </row>
    <row r="13" spans="1:14">
      <c r="A13" s="165"/>
      <c r="B13" s="165" t="s">
        <v>149</v>
      </c>
      <c r="C13" s="165" t="s">
        <v>150</v>
      </c>
      <c r="D13" s="165"/>
      <c r="E13" s="155" t="s">
        <v>151</v>
      </c>
      <c r="F13" s="155" t="s">
        <v>152</v>
      </c>
      <c r="G13" s="155" t="s">
        <v>152</v>
      </c>
      <c r="H13" s="165" t="s">
        <v>153</v>
      </c>
      <c r="I13" s="165"/>
      <c r="J13" s="161" t="s">
        <v>154</v>
      </c>
      <c r="K13" s="49"/>
      <c r="L13" s="47"/>
      <c r="M13" s="47"/>
      <c r="N13" s="47"/>
    </row>
    <row r="14" spans="1:14">
      <c r="A14" s="165"/>
      <c r="B14" s="165"/>
      <c r="C14" s="165"/>
      <c r="D14" s="165"/>
      <c r="E14" s="165" t="s">
        <v>153</v>
      </c>
      <c r="F14" s="165" t="s">
        <v>155</v>
      </c>
      <c r="G14" s="165" t="s">
        <v>156</v>
      </c>
      <c r="H14" s="165" t="s">
        <v>157</v>
      </c>
      <c r="I14" s="165"/>
      <c r="J14" s="161" t="s">
        <v>158</v>
      </c>
      <c r="K14" s="49"/>
      <c r="L14" s="47"/>
      <c r="M14" s="47"/>
      <c r="N14" s="47"/>
    </row>
    <row r="15" spans="1:14">
      <c r="A15" s="165"/>
      <c r="B15" s="165"/>
      <c r="C15" s="165"/>
      <c r="D15" s="165"/>
      <c r="E15" s="165" t="s">
        <v>159</v>
      </c>
      <c r="F15" s="165" t="s">
        <v>160</v>
      </c>
      <c r="G15" s="165" t="s">
        <v>160</v>
      </c>
      <c r="H15" s="165"/>
      <c r="I15" s="165"/>
      <c r="J15" s="161" t="s">
        <v>161</v>
      </c>
      <c r="K15" s="49"/>
      <c r="L15" s="47"/>
      <c r="M15" s="47"/>
      <c r="N15" s="47"/>
    </row>
    <row r="16" spans="1:14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63">
        <v>10</v>
      </c>
      <c r="K16" s="49"/>
      <c r="L16" s="47"/>
      <c r="M16" s="47"/>
      <c r="N16" s="47"/>
    </row>
    <row r="17" spans="1:14" ht="38.25">
      <c r="A17" s="152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52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52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52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52" t="s">
        <v>167</v>
      </c>
      <c r="D21" s="66">
        <f>+SUM(D17:D20)</f>
        <v>0</v>
      </c>
      <c r="E21" s="152" t="s">
        <v>167</v>
      </c>
      <c r="F21" s="152" t="s">
        <v>167</v>
      </c>
      <c r="G21" s="152" t="s">
        <v>167</v>
      </c>
      <c r="H21" s="69" t="s">
        <v>167</v>
      </c>
      <c r="I21" s="152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55" t="s">
        <v>135</v>
      </c>
      <c r="B25" s="237" t="s">
        <v>169</v>
      </c>
      <c r="C25" s="238"/>
      <c r="D25" s="238"/>
      <c r="E25" s="238"/>
      <c r="F25" s="239"/>
      <c r="G25" s="155" t="s">
        <v>170</v>
      </c>
      <c r="H25" s="155" t="s">
        <v>171</v>
      </c>
      <c r="I25" s="155" t="s">
        <v>171</v>
      </c>
      <c r="J25" s="160" t="s">
        <v>172</v>
      </c>
      <c r="K25" s="49"/>
      <c r="L25" s="47"/>
      <c r="M25" s="47"/>
      <c r="N25" s="47"/>
    </row>
    <row r="26" spans="1:14">
      <c r="A26" s="165" t="s">
        <v>142</v>
      </c>
      <c r="B26" s="165"/>
      <c r="C26" s="71"/>
      <c r="D26" s="71"/>
      <c r="E26" s="71"/>
      <c r="F26" s="72"/>
      <c r="G26" s="165" t="s">
        <v>173</v>
      </c>
      <c r="H26" s="165" t="s">
        <v>174</v>
      </c>
      <c r="I26" s="165" t="s">
        <v>175</v>
      </c>
      <c r="J26" s="161" t="s">
        <v>176</v>
      </c>
      <c r="K26" s="49"/>
      <c r="L26" s="47"/>
      <c r="M26" s="47"/>
      <c r="N26" s="47"/>
    </row>
    <row r="27" spans="1:14">
      <c r="A27" s="165"/>
      <c r="B27" s="165"/>
      <c r="C27" s="71"/>
      <c r="D27" s="71"/>
      <c r="E27" s="71"/>
      <c r="F27" s="72"/>
      <c r="G27" s="165" t="s">
        <v>177</v>
      </c>
      <c r="H27" s="165" t="s">
        <v>178</v>
      </c>
      <c r="I27" s="165"/>
      <c r="J27" s="1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162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162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162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55" t="s">
        <v>135</v>
      </c>
      <c r="B36" s="237" t="s">
        <v>169</v>
      </c>
      <c r="C36" s="238"/>
      <c r="D36" s="238"/>
      <c r="E36" s="238"/>
      <c r="F36" s="239"/>
      <c r="G36" s="155" t="s">
        <v>181</v>
      </c>
      <c r="H36" s="155" t="s">
        <v>171</v>
      </c>
      <c r="I36" s="155" t="s">
        <v>182</v>
      </c>
      <c r="J36" s="160" t="s">
        <v>172</v>
      </c>
      <c r="K36" s="49"/>
      <c r="L36" s="47"/>
      <c r="M36" s="47"/>
      <c r="N36" s="47"/>
    </row>
    <row r="37" spans="1:14">
      <c r="A37" s="165" t="s">
        <v>142</v>
      </c>
      <c r="B37" s="165"/>
      <c r="C37" s="71"/>
      <c r="D37" s="71"/>
      <c r="E37" s="71"/>
      <c r="F37" s="72"/>
      <c r="G37" s="165" t="s">
        <v>174</v>
      </c>
      <c r="H37" s="165" t="s">
        <v>183</v>
      </c>
      <c r="I37" s="165" t="s">
        <v>184</v>
      </c>
      <c r="J37" s="161" t="s">
        <v>176</v>
      </c>
      <c r="K37" s="49"/>
      <c r="L37" s="47"/>
      <c r="M37" s="47"/>
      <c r="N37" s="47"/>
    </row>
    <row r="38" spans="1:14">
      <c r="A38" s="165"/>
      <c r="B38" s="165"/>
      <c r="C38" s="71"/>
      <c r="D38" s="71"/>
      <c r="E38" s="71"/>
      <c r="F38" s="72"/>
      <c r="G38" s="165" t="s">
        <v>185</v>
      </c>
      <c r="H38" s="165" t="s">
        <v>186</v>
      </c>
      <c r="I38" s="165" t="s">
        <v>187</v>
      </c>
      <c r="J38" s="1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162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162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162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55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55" t="s">
        <v>196</v>
      </c>
      <c r="J49" s="160" t="s">
        <v>197</v>
      </c>
      <c r="K49" s="49"/>
      <c r="L49" s="47"/>
      <c r="M49" s="47"/>
      <c r="N49" s="47"/>
    </row>
    <row r="50" spans="1:14">
      <c r="A50" s="165" t="s">
        <v>142</v>
      </c>
      <c r="B50" s="165"/>
      <c r="C50" s="166"/>
      <c r="D50" s="71"/>
      <c r="E50" s="71"/>
      <c r="F50" s="166"/>
      <c r="G50" s="166"/>
      <c r="H50" s="167"/>
      <c r="I50" s="165" t="s">
        <v>198</v>
      </c>
      <c r="J50" s="161" t="s">
        <v>179</v>
      </c>
      <c r="K50" s="49"/>
      <c r="L50" s="47"/>
      <c r="M50" s="47"/>
      <c r="N50" s="47"/>
    </row>
    <row r="51" spans="1:14">
      <c r="A51" s="165"/>
      <c r="B51" s="165"/>
      <c r="C51" s="166"/>
      <c r="D51" s="71"/>
      <c r="E51" s="71"/>
      <c r="F51" s="166"/>
      <c r="G51" s="166"/>
      <c r="H51" s="167"/>
      <c r="I51" s="165" t="s">
        <v>199</v>
      </c>
      <c r="J51" s="1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162"/>
      <c r="K52" s="49"/>
      <c r="L52" s="47"/>
      <c r="M52" s="47"/>
      <c r="N52" s="47"/>
    </row>
    <row r="53" spans="1:14">
      <c r="A53" s="152">
        <v>1</v>
      </c>
      <c r="B53" s="234">
        <v>2</v>
      </c>
      <c r="C53" s="235"/>
      <c r="D53" s="235"/>
      <c r="E53" s="235"/>
      <c r="F53" s="235"/>
      <c r="G53" s="235"/>
      <c r="H53" s="236"/>
      <c r="I53" s="152">
        <v>3</v>
      </c>
      <c r="J53" s="163">
        <v>4</v>
      </c>
      <c r="K53" s="49"/>
      <c r="L53" s="47"/>
      <c r="M53" s="47"/>
      <c r="N53" s="47"/>
    </row>
    <row r="54" spans="1:14">
      <c r="A54" s="152">
        <v>1</v>
      </c>
      <c r="B54" s="158" t="s">
        <v>201</v>
      </c>
      <c r="C54" s="153"/>
      <c r="D54" s="159"/>
      <c r="E54" s="159"/>
      <c r="F54" s="153"/>
      <c r="G54" s="153"/>
      <c r="H54" s="154"/>
      <c r="I54" s="152" t="s">
        <v>167</v>
      </c>
      <c r="J54" s="66"/>
      <c r="K54" s="49"/>
      <c r="L54" s="47"/>
      <c r="M54" s="47"/>
      <c r="N54" s="47"/>
    </row>
    <row r="55" spans="1:14">
      <c r="A55" s="155" t="s">
        <v>202</v>
      </c>
      <c r="B55" s="86" t="s">
        <v>29</v>
      </c>
      <c r="C55" s="166"/>
      <c r="D55" s="71"/>
      <c r="E55" s="71"/>
      <c r="F55" s="166"/>
      <c r="G55" s="166"/>
      <c r="H55" s="166"/>
      <c r="I55" s="155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66"/>
      <c r="D56" s="71"/>
      <c r="E56" s="71"/>
      <c r="F56" s="166"/>
      <c r="G56" s="166"/>
      <c r="H56" s="166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52" t="s">
        <v>204</v>
      </c>
      <c r="B57" s="158" t="s">
        <v>205</v>
      </c>
      <c r="C57" s="153"/>
      <c r="D57" s="159"/>
      <c r="E57" s="159"/>
      <c r="F57" s="153"/>
      <c r="G57" s="153"/>
      <c r="H57" s="154"/>
      <c r="I57" s="152"/>
      <c r="J57" s="66"/>
      <c r="K57" s="49"/>
      <c r="L57" s="47"/>
      <c r="M57" s="47"/>
      <c r="N57" s="47"/>
    </row>
    <row r="58" spans="1:14">
      <c r="A58" s="155" t="s">
        <v>206</v>
      </c>
      <c r="B58" s="87" t="s">
        <v>207</v>
      </c>
      <c r="C58" s="156"/>
      <c r="D58" s="89"/>
      <c r="E58" s="89"/>
      <c r="F58" s="156"/>
      <c r="G58" s="156"/>
      <c r="H58" s="157"/>
      <c r="I58" s="155"/>
      <c r="J58" s="66"/>
      <c r="K58" s="49"/>
      <c r="L58" s="47"/>
      <c r="M58" s="47"/>
      <c r="N58" s="47"/>
    </row>
    <row r="59" spans="1:14">
      <c r="A59" s="155">
        <v>2</v>
      </c>
      <c r="B59" s="87" t="s">
        <v>208</v>
      </c>
      <c r="C59" s="156"/>
      <c r="D59" s="89"/>
      <c r="E59" s="89"/>
      <c r="F59" s="156"/>
      <c r="G59" s="156"/>
      <c r="H59" s="157"/>
      <c r="I59" s="155" t="s">
        <v>167</v>
      </c>
      <c r="J59" s="66"/>
      <c r="K59" s="49"/>
      <c r="L59" s="47"/>
      <c r="M59" s="47"/>
      <c r="N59" s="47"/>
    </row>
    <row r="60" spans="1:14">
      <c r="A60" s="155" t="s">
        <v>209</v>
      </c>
      <c r="B60" s="87" t="s">
        <v>29</v>
      </c>
      <c r="C60" s="156"/>
      <c r="D60" s="89"/>
      <c r="E60" s="89"/>
      <c r="F60" s="156"/>
      <c r="G60" s="156"/>
      <c r="H60" s="157"/>
      <c r="I60" s="155"/>
      <c r="J60" s="66"/>
      <c r="K60" s="49"/>
      <c r="L60" s="47"/>
      <c r="M60" s="47"/>
      <c r="N60" s="47"/>
    </row>
    <row r="61" spans="1:14">
      <c r="A61" s="165"/>
      <c r="B61" s="86" t="s">
        <v>210</v>
      </c>
      <c r="C61" s="166"/>
      <c r="D61" s="71"/>
      <c r="E61" s="71"/>
      <c r="F61" s="166"/>
      <c r="G61" s="166"/>
      <c r="H61" s="167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55" t="s">
        <v>211</v>
      </c>
      <c r="B62" s="87" t="s">
        <v>212</v>
      </c>
      <c r="C62" s="156"/>
      <c r="D62" s="89"/>
      <c r="E62" s="89"/>
      <c r="F62" s="156"/>
      <c r="G62" s="156"/>
      <c r="H62" s="157"/>
      <c r="I62" s="66"/>
      <c r="J62" s="66"/>
      <c r="K62" s="49"/>
      <c r="L62" s="47"/>
      <c r="M62" s="47"/>
      <c r="N62" s="47"/>
    </row>
    <row r="63" spans="1:14">
      <c r="A63" s="155" t="s">
        <v>213</v>
      </c>
      <c r="B63" s="87" t="s">
        <v>214</v>
      </c>
      <c r="C63" s="156"/>
      <c r="D63" s="89"/>
      <c r="E63" s="89"/>
      <c r="F63" s="156"/>
      <c r="G63" s="156"/>
      <c r="H63" s="157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55" t="s">
        <v>215</v>
      </c>
      <c r="B64" s="87" t="s">
        <v>216</v>
      </c>
      <c r="C64" s="156"/>
      <c r="D64" s="89"/>
      <c r="E64" s="89"/>
      <c r="F64" s="156"/>
      <c r="G64" s="156"/>
      <c r="H64" s="157"/>
      <c r="I64" s="66"/>
      <c r="J64" s="66"/>
      <c r="K64" s="49"/>
      <c r="L64" s="47"/>
      <c r="M64" s="47"/>
      <c r="N64" s="47"/>
    </row>
    <row r="65" spans="1:14">
      <c r="A65" s="155" t="s">
        <v>217</v>
      </c>
      <c r="B65" s="87" t="s">
        <v>216</v>
      </c>
      <c r="C65" s="156"/>
      <c r="D65" s="89"/>
      <c r="E65" s="89"/>
      <c r="F65" s="156"/>
      <c r="G65" s="156"/>
      <c r="H65" s="157"/>
      <c r="I65" s="66"/>
      <c r="J65" s="66"/>
      <c r="K65" s="49"/>
      <c r="L65" s="47"/>
      <c r="M65" s="47"/>
      <c r="N65" s="47"/>
    </row>
    <row r="66" spans="1:14">
      <c r="A66" s="155">
        <v>3</v>
      </c>
      <c r="B66" s="87" t="s">
        <v>218</v>
      </c>
      <c r="C66" s="156"/>
      <c r="D66" s="89"/>
      <c r="E66" s="89"/>
      <c r="F66" s="156"/>
      <c r="G66" s="156"/>
      <c r="H66" s="157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52"/>
      <c r="B67" s="152" t="s">
        <v>166</v>
      </c>
      <c r="C67" s="153"/>
      <c r="D67" s="159"/>
      <c r="E67" s="159"/>
      <c r="F67" s="153"/>
      <c r="G67" s="153"/>
      <c r="H67" s="154"/>
      <c r="I67" s="152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64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64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64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55" t="s">
        <v>135</v>
      </c>
      <c r="B77" s="237" t="s">
        <v>169</v>
      </c>
      <c r="C77" s="238"/>
      <c r="D77" s="238"/>
      <c r="E77" s="238"/>
      <c r="F77" s="239"/>
      <c r="G77" s="155" t="s">
        <v>171</v>
      </c>
      <c r="H77" s="155" t="s">
        <v>171</v>
      </c>
      <c r="I77" s="155" t="s">
        <v>224</v>
      </c>
      <c r="J77" s="155" t="s">
        <v>172</v>
      </c>
      <c r="K77" s="49"/>
      <c r="L77" s="47"/>
      <c r="M77" s="47"/>
      <c r="N77" s="47"/>
    </row>
    <row r="78" spans="1:14">
      <c r="A78" s="165" t="s">
        <v>142</v>
      </c>
      <c r="B78" s="248"/>
      <c r="C78" s="249"/>
      <c r="D78" s="249"/>
      <c r="E78" s="249"/>
      <c r="F78" s="250"/>
      <c r="G78" s="165" t="s">
        <v>225</v>
      </c>
      <c r="H78" s="165" t="s">
        <v>226</v>
      </c>
      <c r="I78" s="165" t="s">
        <v>227</v>
      </c>
      <c r="J78" s="165" t="s">
        <v>176</v>
      </c>
      <c r="K78" s="49"/>
      <c r="L78" s="47"/>
      <c r="M78" s="47"/>
      <c r="N78" s="47"/>
    </row>
    <row r="79" spans="1:14">
      <c r="A79" s="165"/>
      <c r="B79" s="248"/>
      <c r="C79" s="249"/>
      <c r="D79" s="249"/>
      <c r="E79" s="249"/>
      <c r="F79" s="250"/>
      <c r="G79" s="165"/>
      <c r="H79" s="165" t="s">
        <v>228</v>
      </c>
      <c r="I79" s="165" t="s">
        <v>179</v>
      </c>
      <c r="J79" s="165"/>
      <c r="K79" s="49"/>
      <c r="L79" s="47"/>
      <c r="M79" s="47"/>
      <c r="N79" s="47"/>
    </row>
    <row r="80" spans="1:14">
      <c r="A80" s="152">
        <v>1</v>
      </c>
      <c r="B80" s="251">
        <v>2</v>
      </c>
      <c r="C80" s="252"/>
      <c r="D80" s="252"/>
      <c r="E80" s="252"/>
      <c r="F80" s="253"/>
      <c r="G80" s="152">
        <v>3</v>
      </c>
      <c r="H80" s="152">
        <v>4</v>
      </c>
      <c r="I80" s="152">
        <v>5</v>
      </c>
      <c r="J80" s="152">
        <v>6</v>
      </c>
      <c r="K80" s="49"/>
      <c r="L80" s="47"/>
      <c r="M80" s="47"/>
      <c r="N80" s="47"/>
    </row>
    <row r="81" spans="1:14">
      <c r="A81" s="152">
        <v>1</v>
      </c>
      <c r="B81" s="254"/>
      <c r="C81" s="255"/>
      <c r="D81" s="255"/>
      <c r="E81" s="255"/>
      <c r="F81" s="256"/>
      <c r="G81" s="152"/>
      <c r="H81" s="152"/>
      <c r="I81" s="76"/>
      <c r="J81" s="76"/>
      <c r="K81" s="49"/>
      <c r="L81" s="47"/>
      <c r="M81" s="47"/>
      <c r="N81" s="47"/>
    </row>
    <row r="82" spans="1:14">
      <c r="A82" s="152">
        <v>2</v>
      </c>
      <c r="B82" s="254"/>
      <c r="C82" s="255"/>
      <c r="D82" s="255"/>
      <c r="E82" s="255"/>
      <c r="F82" s="256"/>
      <c r="G82" s="152"/>
      <c r="H82" s="152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52" t="s">
        <v>167</v>
      </c>
      <c r="H83" s="152" t="s">
        <v>167</v>
      </c>
      <c r="I83" s="152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55" t="s">
        <v>135</v>
      </c>
      <c r="B87" s="237" t="s">
        <v>169</v>
      </c>
      <c r="C87" s="238"/>
      <c r="D87" s="238"/>
      <c r="E87" s="238"/>
      <c r="F87" s="238"/>
      <c r="G87" s="239"/>
      <c r="H87" s="155" t="s">
        <v>171</v>
      </c>
      <c r="I87" s="155" t="s">
        <v>230</v>
      </c>
      <c r="J87" s="160" t="s">
        <v>172</v>
      </c>
      <c r="K87" s="49"/>
      <c r="L87" s="47"/>
      <c r="M87" s="47"/>
      <c r="N87" s="47"/>
    </row>
    <row r="88" spans="1:14">
      <c r="A88" s="165" t="s">
        <v>142</v>
      </c>
      <c r="B88" s="165"/>
      <c r="C88" s="166"/>
      <c r="D88" s="166"/>
      <c r="E88" s="166"/>
      <c r="F88" s="166"/>
      <c r="G88" s="166"/>
      <c r="H88" s="165" t="s">
        <v>231</v>
      </c>
      <c r="I88" s="165" t="s">
        <v>232</v>
      </c>
      <c r="J88" s="161" t="s">
        <v>220</v>
      </c>
      <c r="K88" s="49"/>
      <c r="L88" s="47"/>
      <c r="M88" s="47"/>
      <c r="N88" s="47"/>
    </row>
    <row r="89" spans="1:14">
      <c r="A89" s="165"/>
      <c r="B89" s="165"/>
      <c r="C89" s="166"/>
      <c r="D89" s="166"/>
      <c r="E89" s="166"/>
      <c r="F89" s="166"/>
      <c r="G89" s="166"/>
      <c r="H89" s="165" t="s">
        <v>233</v>
      </c>
      <c r="I89" s="165" t="s">
        <v>179</v>
      </c>
      <c r="J89" s="161"/>
      <c r="K89" s="49"/>
      <c r="L89" s="47"/>
      <c r="M89" s="47"/>
      <c r="N89" s="47"/>
    </row>
    <row r="90" spans="1:14">
      <c r="A90" s="152">
        <v>1</v>
      </c>
      <c r="B90" s="234">
        <v>2</v>
      </c>
      <c r="C90" s="235"/>
      <c r="D90" s="235"/>
      <c r="E90" s="235"/>
      <c r="F90" s="235"/>
      <c r="G90" s="236"/>
      <c r="H90" s="152">
        <v>3</v>
      </c>
      <c r="I90" s="152">
        <v>4</v>
      </c>
      <c r="J90" s="1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64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55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55" t="s">
        <v>235</v>
      </c>
      <c r="I97" s="155" t="s">
        <v>236</v>
      </c>
      <c r="J97" s="155" t="s">
        <v>172</v>
      </c>
      <c r="K97" s="49"/>
      <c r="L97" s="47"/>
      <c r="M97" s="47"/>
      <c r="N97" s="47"/>
    </row>
    <row r="98" spans="1:14">
      <c r="A98" s="165" t="s">
        <v>142</v>
      </c>
      <c r="B98" s="237"/>
      <c r="C98" s="238"/>
      <c r="D98" s="238"/>
      <c r="E98" s="238"/>
      <c r="F98" s="237" t="s">
        <v>237</v>
      </c>
      <c r="G98" s="239"/>
      <c r="H98" s="165" t="s">
        <v>238</v>
      </c>
      <c r="I98" s="165" t="s">
        <v>221</v>
      </c>
      <c r="J98" s="165" t="s">
        <v>239</v>
      </c>
      <c r="K98" s="49"/>
      <c r="L98" s="47"/>
      <c r="M98" s="47"/>
      <c r="N98" s="47"/>
    </row>
    <row r="99" spans="1:14">
      <c r="A99" s="165"/>
      <c r="B99" s="237"/>
      <c r="C99" s="238"/>
      <c r="D99" s="238"/>
      <c r="E99" s="238"/>
      <c r="F99" s="237" t="s">
        <v>240</v>
      </c>
      <c r="G99" s="239"/>
      <c r="H99" s="165" t="s">
        <v>241</v>
      </c>
      <c r="I99" s="165"/>
      <c r="J99" s="165"/>
      <c r="K99" s="49"/>
      <c r="L99" s="47"/>
      <c r="M99" s="47"/>
      <c r="N99" s="47"/>
    </row>
    <row r="100" spans="1:14">
      <c r="A100" s="152">
        <v>1</v>
      </c>
      <c r="B100" s="251">
        <v>2</v>
      </c>
      <c r="C100" s="252"/>
      <c r="D100" s="252"/>
      <c r="E100" s="252"/>
      <c r="F100" s="234">
        <v>3</v>
      </c>
      <c r="G100" s="236"/>
      <c r="H100" s="152">
        <v>4</v>
      </c>
      <c r="I100" s="152">
        <v>5</v>
      </c>
      <c r="J100" s="152">
        <v>6</v>
      </c>
      <c r="K100" s="49"/>
      <c r="L100" s="47"/>
      <c r="M100" s="47"/>
      <c r="N100" s="47"/>
    </row>
    <row r="101" spans="1:14">
      <c r="A101" s="152"/>
      <c r="B101" s="101"/>
      <c r="C101" s="103"/>
      <c r="D101" s="103"/>
      <c r="E101" s="103"/>
      <c r="F101" s="104"/>
      <c r="G101" s="168"/>
      <c r="H101" s="76"/>
      <c r="I101" s="152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68"/>
      <c r="H102" s="152" t="s">
        <v>167</v>
      </c>
      <c r="I102" s="152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55" t="s">
        <v>135</v>
      </c>
      <c r="B106" s="237" t="s">
        <v>219</v>
      </c>
      <c r="C106" s="238"/>
      <c r="D106" s="238"/>
      <c r="E106" s="238"/>
      <c r="F106" s="238"/>
      <c r="G106" s="239"/>
      <c r="H106" s="155" t="s">
        <v>171</v>
      </c>
      <c r="I106" s="155" t="s">
        <v>243</v>
      </c>
      <c r="J106" s="160" t="s">
        <v>224</v>
      </c>
      <c r="K106" s="49"/>
      <c r="L106" s="47"/>
      <c r="M106" s="47"/>
      <c r="N106" s="47"/>
    </row>
    <row r="107" spans="1:14">
      <c r="A107" s="165" t="s">
        <v>142</v>
      </c>
      <c r="B107" s="165"/>
      <c r="C107" s="166"/>
      <c r="D107" s="166"/>
      <c r="E107" s="166"/>
      <c r="F107" s="166"/>
      <c r="G107" s="166"/>
      <c r="H107" s="165"/>
      <c r="I107" s="165" t="s">
        <v>244</v>
      </c>
      <c r="J107" s="161" t="s">
        <v>245</v>
      </c>
      <c r="K107" s="49"/>
      <c r="L107" s="47"/>
      <c r="M107" s="47"/>
      <c r="N107" s="47"/>
    </row>
    <row r="108" spans="1:14">
      <c r="A108" s="165"/>
      <c r="B108" s="165"/>
      <c r="C108" s="166"/>
      <c r="D108" s="166"/>
      <c r="E108" s="166"/>
      <c r="F108" s="166"/>
      <c r="G108" s="166"/>
      <c r="H108" s="165"/>
      <c r="I108" s="165" t="s">
        <v>246</v>
      </c>
      <c r="J108" s="161" t="s">
        <v>179</v>
      </c>
      <c r="K108" s="49"/>
      <c r="L108" s="47"/>
      <c r="M108" s="47"/>
      <c r="N108" s="47"/>
    </row>
    <row r="109" spans="1:14">
      <c r="A109" s="152">
        <v>1</v>
      </c>
      <c r="B109" s="234">
        <v>2</v>
      </c>
      <c r="C109" s="235"/>
      <c r="D109" s="235"/>
      <c r="E109" s="235"/>
      <c r="F109" s="235"/>
      <c r="G109" s="236"/>
      <c r="H109" s="152">
        <v>3</v>
      </c>
      <c r="I109" s="152">
        <v>4</v>
      </c>
      <c r="J109" s="163">
        <v>5</v>
      </c>
      <c r="K109" s="49"/>
      <c r="L109" s="47"/>
      <c r="M109" s="47"/>
      <c r="N109" s="47"/>
    </row>
    <row r="110" spans="1:14">
      <c r="A110" s="152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52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52"/>
      <c r="B112" s="101" t="s">
        <v>166</v>
      </c>
      <c r="C112" s="103"/>
      <c r="D112" s="103"/>
      <c r="E112" s="103"/>
      <c r="F112" s="103"/>
      <c r="G112" s="103"/>
      <c r="H112" s="152" t="s">
        <v>167</v>
      </c>
      <c r="I112" s="152" t="s">
        <v>167</v>
      </c>
      <c r="J112" s="162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55" t="s">
        <v>135</v>
      </c>
      <c r="B116" s="237" t="s">
        <v>169</v>
      </c>
      <c r="C116" s="238"/>
      <c r="D116" s="238"/>
      <c r="E116" s="238"/>
      <c r="F116" s="238"/>
      <c r="G116" s="239"/>
      <c r="H116" s="155" t="s">
        <v>248</v>
      </c>
      <c r="I116" s="155" t="s">
        <v>171</v>
      </c>
      <c r="J116" s="160" t="s">
        <v>224</v>
      </c>
      <c r="K116" s="49"/>
      <c r="L116" s="47"/>
      <c r="M116" s="47"/>
      <c r="N116" s="47"/>
    </row>
    <row r="117" spans="1:14">
      <c r="A117" s="165" t="s">
        <v>142</v>
      </c>
      <c r="B117" s="165"/>
      <c r="C117" s="166"/>
      <c r="D117" s="166"/>
      <c r="E117" s="166"/>
      <c r="F117" s="166"/>
      <c r="G117" s="166"/>
      <c r="H117" s="165"/>
      <c r="I117" s="165" t="s">
        <v>249</v>
      </c>
      <c r="J117" s="161" t="s">
        <v>250</v>
      </c>
      <c r="K117" s="49"/>
      <c r="L117" s="47"/>
      <c r="M117" s="47"/>
      <c r="N117" s="47"/>
    </row>
    <row r="118" spans="1:14">
      <c r="A118" s="165"/>
      <c r="B118" s="165"/>
      <c r="C118" s="166"/>
      <c r="D118" s="166"/>
      <c r="E118" s="166"/>
      <c r="F118" s="166"/>
      <c r="G118" s="166"/>
      <c r="H118" s="165"/>
      <c r="I118" s="165" t="s">
        <v>251</v>
      </c>
      <c r="J118" s="161" t="s">
        <v>179</v>
      </c>
      <c r="K118" s="49"/>
      <c r="L118" s="47"/>
      <c r="M118" s="47"/>
      <c r="N118" s="47"/>
    </row>
    <row r="119" spans="1:14">
      <c r="A119" s="152">
        <v>1</v>
      </c>
      <c r="B119" s="234">
        <v>2</v>
      </c>
      <c r="C119" s="235"/>
      <c r="D119" s="235"/>
      <c r="E119" s="235"/>
      <c r="F119" s="235"/>
      <c r="G119" s="236"/>
      <c r="H119" s="152">
        <v>3</v>
      </c>
      <c r="I119" s="152">
        <v>4</v>
      </c>
      <c r="J119" s="163">
        <v>5</v>
      </c>
      <c r="K119" s="49"/>
      <c r="L119" s="47"/>
      <c r="M119" s="47"/>
      <c r="N119" s="47"/>
    </row>
    <row r="120" spans="1:14">
      <c r="A120" s="152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52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52"/>
      <c r="B122" s="101" t="s">
        <v>166</v>
      </c>
      <c r="C122" s="103"/>
      <c r="D122" s="103"/>
      <c r="E122" s="103"/>
      <c r="F122" s="103"/>
      <c r="G122" s="103"/>
      <c r="H122" s="152" t="s">
        <v>167</v>
      </c>
      <c r="I122" s="152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55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55" t="s">
        <v>171</v>
      </c>
      <c r="J126" s="160" t="s">
        <v>224</v>
      </c>
      <c r="K126" s="49"/>
      <c r="L126" s="47"/>
      <c r="M126" s="47"/>
      <c r="N126" s="47"/>
    </row>
    <row r="127" spans="1:14">
      <c r="A127" s="165" t="s">
        <v>142</v>
      </c>
      <c r="B127" s="165"/>
      <c r="C127" s="166"/>
      <c r="D127" s="166"/>
      <c r="E127" s="166"/>
      <c r="F127" s="166"/>
      <c r="G127" s="166"/>
      <c r="H127" s="109"/>
      <c r="I127" s="165" t="s">
        <v>253</v>
      </c>
      <c r="J127" s="161" t="s">
        <v>254</v>
      </c>
      <c r="K127" s="49"/>
      <c r="L127" s="47"/>
      <c r="M127" s="47"/>
      <c r="N127" s="47"/>
    </row>
    <row r="128" spans="1:14">
      <c r="A128" s="165"/>
      <c r="B128" s="165"/>
      <c r="C128" s="166"/>
      <c r="D128" s="166"/>
      <c r="E128" s="166"/>
      <c r="F128" s="166"/>
      <c r="G128" s="166"/>
      <c r="H128" s="110"/>
      <c r="I128" s="165"/>
      <c r="J128" s="161"/>
      <c r="K128" s="49"/>
      <c r="L128" s="47"/>
      <c r="M128" s="47"/>
      <c r="N128" s="47"/>
    </row>
    <row r="129" spans="1:14">
      <c r="A129" s="152">
        <v>1</v>
      </c>
      <c r="B129" s="234">
        <v>2</v>
      </c>
      <c r="C129" s="235"/>
      <c r="D129" s="235"/>
      <c r="E129" s="235"/>
      <c r="F129" s="235"/>
      <c r="G129" s="235"/>
      <c r="H129" s="236"/>
      <c r="I129" s="152">
        <v>3</v>
      </c>
      <c r="J129" s="163">
        <v>4</v>
      </c>
      <c r="K129" s="49"/>
      <c r="L129" s="47"/>
      <c r="M129" s="47"/>
      <c r="N129" s="47"/>
    </row>
    <row r="130" spans="1:14">
      <c r="A130" s="152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52"/>
      <c r="B131" s="101" t="s">
        <v>166</v>
      </c>
      <c r="C131" s="103"/>
      <c r="D131" s="103"/>
      <c r="E131" s="103"/>
      <c r="F131" s="103"/>
      <c r="G131" s="103"/>
      <c r="H131" s="103"/>
      <c r="I131" s="152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392</v>
      </c>
      <c r="C139" s="80"/>
      <c r="D139" s="80"/>
      <c r="E139" s="80"/>
      <c r="F139" s="80"/>
      <c r="G139" s="80"/>
      <c r="H139" s="69"/>
      <c r="I139" s="66"/>
      <c r="J139" s="66">
        <v>57400</v>
      </c>
    </row>
    <row r="140" spans="1:14">
      <c r="A140" s="171"/>
      <c r="B140" s="129"/>
      <c r="C140" s="80"/>
      <c r="D140" s="80"/>
      <c r="E140" s="80"/>
      <c r="F140" s="80"/>
      <c r="G140" s="80"/>
      <c r="H140" s="69"/>
      <c r="I140" s="66"/>
      <c r="J140" s="66"/>
    </row>
    <row r="141" spans="1:14">
      <c r="A141" s="171"/>
      <c r="B141" s="101" t="s">
        <v>166</v>
      </c>
      <c r="C141" s="103"/>
      <c r="D141" s="103"/>
      <c r="E141" s="103"/>
      <c r="F141" s="103"/>
      <c r="G141" s="103"/>
      <c r="H141" s="171" t="s">
        <v>167</v>
      </c>
      <c r="I141" s="171" t="s">
        <v>167</v>
      </c>
      <c r="J141" s="76">
        <f>SUM(J139:J140)</f>
        <v>57400</v>
      </c>
      <c r="K141">
        <v>57400</v>
      </c>
    </row>
  </sheetData>
  <mergeCells count="55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B98:E98"/>
    <mergeCell ref="F98:G98"/>
    <mergeCell ref="B99:E99"/>
    <mergeCell ref="F99:G99"/>
    <mergeCell ref="B100:E100"/>
    <mergeCell ref="F100:G100"/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</mergeCells>
  <pageMargins left="0.7" right="0.7" top="0.75" bottom="0.75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2"/>
  <sheetViews>
    <sheetView view="pageBreakPreview" topLeftCell="A124" zoomScaleSheetLayoutView="100" workbookViewId="0">
      <selection activeCell="B140" sqref="B140"/>
    </sheetView>
  </sheetViews>
  <sheetFormatPr defaultRowHeight="1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0" bestFit="1" customWidth="1"/>
    <col min="13" max="13" width="9.28515625" bestFit="1" customWidth="1"/>
  </cols>
  <sheetData>
    <row r="1" spans="1:14" ht="15.75">
      <c r="A1" s="233" t="s">
        <v>258</v>
      </c>
      <c r="B1" s="233"/>
      <c r="C1" s="233"/>
      <c r="D1" s="233"/>
      <c r="E1" s="233"/>
      <c r="F1" s="233"/>
      <c r="G1" s="233"/>
      <c r="H1" s="233"/>
      <c r="I1" s="233"/>
      <c r="J1" s="233"/>
      <c r="K1" s="44"/>
      <c r="L1" s="45"/>
      <c r="M1" s="45"/>
      <c r="N1" s="45"/>
    </row>
    <row r="2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4"/>
      <c r="L2" s="45"/>
      <c r="M2" s="47"/>
      <c r="N2" s="45"/>
    </row>
    <row r="3" spans="1:14" ht="15.75">
      <c r="A3" s="233" t="s">
        <v>131</v>
      </c>
      <c r="B3" s="233"/>
      <c r="C3" s="233"/>
      <c r="D3" s="233"/>
      <c r="E3" s="233"/>
      <c r="F3" s="233"/>
      <c r="G3" s="233"/>
      <c r="H3" s="233"/>
      <c r="I3" s="233"/>
      <c r="J3" s="233"/>
      <c r="K3" s="44"/>
      <c r="L3" s="45"/>
      <c r="M3" s="47"/>
      <c r="N3" s="45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7"/>
      <c r="M4" s="47"/>
      <c r="N4" s="47"/>
    </row>
    <row r="5" spans="1:14" ht="15.75">
      <c r="A5" s="50" t="s">
        <v>132</v>
      </c>
      <c r="B5" s="51"/>
      <c r="C5" s="52" t="s">
        <v>354</v>
      </c>
      <c r="D5" s="53"/>
      <c r="E5" s="53"/>
      <c r="F5" s="53"/>
      <c r="G5" s="53"/>
      <c r="H5" s="53"/>
      <c r="I5" s="53"/>
      <c r="J5" s="53"/>
      <c r="K5" s="49"/>
      <c r="L5" s="47"/>
      <c r="M5" s="47"/>
      <c r="N5" s="47"/>
    </row>
    <row r="6" spans="1:14">
      <c r="A6" s="54"/>
      <c r="B6" s="55"/>
      <c r="C6" s="56"/>
      <c r="D6" s="56"/>
      <c r="E6" s="56"/>
      <c r="F6" s="56"/>
      <c r="G6" s="56"/>
      <c r="H6" s="56"/>
      <c r="I6" s="56"/>
      <c r="J6" s="56"/>
      <c r="K6" s="49"/>
      <c r="L6" s="47"/>
      <c r="M6" s="47"/>
      <c r="N6" s="47"/>
    </row>
    <row r="7" spans="1:14" ht="15.75">
      <c r="A7" s="50" t="s">
        <v>133</v>
      </c>
      <c r="B7" s="51"/>
      <c r="C7" s="51"/>
      <c r="D7" s="51"/>
      <c r="E7" s="57" t="s">
        <v>300</v>
      </c>
      <c r="F7" s="57"/>
      <c r="G7" s="57"/>
      <c r="H7" s="57"/>
      <c r="I7" s="57"/>
      <c r="J7" s="57"/>
      <c r="K7" s="49"/>
      <c r="L7" s="47"/>
      <c r="M7" s="47"/>
      <c r="N7" s="47"/>
    </row>
    <row r="8" spans="1:14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49"/>
      <c r="L8" s="47"/>
      <c r="M8" s="47"/>
      <c r="N8" s="47"/>
    </row>
    <row r="9" spans="1:14" ht="15.75">
      <c r="A9" s="233" t="s">
        <v>134</v>
      </c>
      <c r="B9" s="233"/>
      <c r="C9" s="233"/>
      <c r="D9" s="233"/>
      <c r="E9" s="233"/>
      <c r="F9" s="233"/>
      <c r="G9" s="233"/>
      <c r="H9" s="233"/>
      <c r="I9" s="233"/>
      <c r="J9" s="233"/>
      <c r="K9" s="49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7"/>
      <c r="M10" s="47"/>
      <c r="N10" s="47"/>
    </row>
    <row r="11" spans="1:14">
      <c r="A11" s="118" t="s">
        <v>135</v>
      </c>
      <c r="B11" s="118" t="s">
        <v>136</v>
      </c>
      <c r="C11" s="118" t="s">
        <v>137</v>
      </c>
      <c r="D11" s="234" t="s">
        <v>138</v>
      </c>
      <c r="E11" s="235"/>
      <c r="F11" s="235"/>
      <c r="G11" s="236"/>
      <c r="H11" s="118" t="s">
        <v>139</v>
      </c>
      <c r="I11" s="118" t="s">
        <v>140</v>
      </c>
      <c r="J11" s="59" t="s">
        <v>141</v>
      </c>
      <c r="K11" s="49"/>
      <c r="L11" s="47"/>
      <c r="M11" s="47"/>
      <c r="N11" s="47"/>
    </row>
    <row r="12" spans="1:14">
      <c r="A12" s="122" t="s">
        <v>142</v>
      </c>
      <c r="B12" s="122" t="s">
        <v>143</v>
      </c>
      <c r="C12" s="122" t="s">
        <v>144</v>
      </c>
      <c r="D12" s="118" t="s">
        <v>145</v>
      </c>
      <c r="E12" s="234" t="s">
        <v>29</v>
      </c>
      <c r="F12" s="235"/>
      <c r="G12" s="236"/>
      <c r="H12" s="122" t="s">
        <v>146</v>
      </c>
      <c r="I12" s="122" t="s">
        <v>147</v>
      </c>
      <c r="J12" s="61" t="s">
        <v>148</v>
      </c>
      <c r="K12" s="49"/>
      <c r="L12" s="47"/>
      <c r="M12" s="47"/>
      <c r="N12" s="47"/>
    </row>
    <row r="13" spans="1:14">
      <c r="A13" s="122"/>
      <c r="B13" s="122" t="s">
        <v>149</v>
      </c>
      <c r="C13" s="122" t="s">
        <v>150</v>
      </c>
      <c r="D13" s="122"/>
      <c r="E13" s="118" t="s">
        <v>151</v>
      </c>
      <c r="F13" s="118" t="s">
        <v>152</v>
      </c>
      <c r="G13" s="118" t="s">
        <v>152</v>
      </c>
      <c r="H13" s="122" t="s">
        <v>153</v>
      </c>
      <c r="I13" s="122"/>
      <c r="J13" s="61" t="s">
        <v>154</v>
      </c>
      <c r="K13" s="49"/>
      <c r="L13" s="47"/>
      <c r="M13" s="47"/>
      <c r="N13" s="47"/>
    </row>
    <row r="14" spans="1:14">
      <c r="A14" s="122"/>
      <c r="B14" s="122"/>
      <c r="C14" s="122"/>
      <c r="D14" s="122"/>
      <c r="E14" s="122" t="s">
        <v>153</v>
      </c>
      <c r="F14" s="122" t="s">
        <v>155</v>
      </c>
      <c r="G14" s="122" t="s">
        <v>156</v>
      </c>
      <c r="H14" s="122" t="s">
        <v>157</v>
      </c>
      <c r="I14" s="122"/>
      <c r="J14" s="61" t="s">
        <v>158</v>
      </c>
      <c r="K14" s="49"/>
      <c r="L14" s="47"/>
      <c r="M14" s="47"/>
      <c r="N14" s="47"/>
    </row>
    <row r="15" spans="1:14">
      <c r="A15" s="122"/>
      <c r="B15" s="122"/>
      <c r="C15" s="122"/>
      <c r="D15" s="122"/>
      <c r="E15" s="122" t="s">
        <v>159</v>
      </c>
      <c r="F15" s="122" t="s">
        <v>160</v>
      </c>
      <c r="G15" s="122" t="s">
        <v>160</v>
      </c>
      <c r="H15" s="122"/>
      <c r="I15" s="122"/>
      <c r="J15" s="61" t="s">
        <v>161</v>
      </c>
      <c r="K15" s="49"/>
      <c r="L15" s="47"/>
      <c r="M15" s="47"/>
      <c r="N15" s="47"/>
    </row>
    <row r="16" spans="1:14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63">
        <v>10</v>
      </c>
      <c r="K16" s="49"/>
      <c r="L16" s="47"/>
      <c r="M16" s="47"/>
      <c r="N16" s="47"/>
    </row>
    <row r="17" spans="1:14" ht="38.25">
      <c r="A17" s="114">
        <v>1</v>
      </c>
      <c r="B17" s="64" t="s">
        <v>162</v>
      </c>
      <c r="C17" s="65"/>
      <c r="D17" s="66"/>
      <c r="E17" s="66"/>
      <c r="F17" s="66"/>
      <c r="G17" s="66"/>
      <c r="H17" s="66"/>
      <c r="I17" s="65"/>
      <c r="J17" s="66"/>
      <c r="K17" s="49"/>
      <c r="L17" s="47"/>
      <c r="M17" s="47"/>
      <c r="N17" s="47"/>
    </row>
    <row r="18" spans="1:14" ht="25.5">
      <c r="A18" s="114">
        <v>2</v>
      </c>
      <c r="B18" s="64" t="s">
        <v>163</v>
      </c>
      <c r="C18" s="65"/>
      <c r="D18" s="66"/>
      <c r="E18" s="66"/>
      <c r="F18" s="66"/>
      <c r="G18" s="66"/>
      <c r="H18" s="66"/>
      <c r="I18" s="65"/>
      <c r="J18" s="66"/>
      <c r="K18" s="49"/>
      <c r="L18" s="49"/>
      <c r="M18" s="47"/>
      <c r="N18" s="47"/>
    </row>
    <row r="19" spans="1:14">
      <c r="A19" s="114">
        <v>3</v>
      </c>
      <c r="B19" s="64" t="s">
        <v>164</v>
      </c>
      <c r="C19" s="65"/>
      <c r="D19" s="66"/>
      <c r="E19" s="66"/>
      <c r="F19" s="66"/>
      <c r="G19" s="66"/>
      <c r="H19" s="66"/>
      <c r="I19" s="65"/>
      <c r="J19" s="66"/>
      <c r="K19" s="49"/>
      <c r="L19" s="47"/>
      <c r="M19" s="47"/>
      <c r="N19" s="47"/>
    </row>
    <row r="20" spans="1:14" ht="38.25">
      <c r="A20" s="114">
        <v>4</v>
      </c>
      <c r="B20" s="64" t="s">
        <v>165</v>
      </c>
      <c r="C20" s="65"/>
      <c r="D20" s="66"/>
      <c r="E20" s="66"/>
      <c r="F20" s="66"/>
      <c r="G20" s="66"/>
      <c r="H20" s="66"/>
      <c r="I20" s="65"/>
      <c r="J20" s="66"/>
      <c r="K20" s="49"/>
      <c r="L20" s="47"/>
      <c r="M20" s="47"/>
      <c r="N20" s="47"/>
    </row>
    <row r="21" spans="1:14">
      <c r="A21" s="67" t="s">
        <v>166</v>
      </c>
      <c r="B21" s="68"/>
      <c r="C21" s="114" t="s">
        <v>167</v>
      </c>
      <c r="D21" s="66">
        <f>+SUM(D17:D20)</f>
        <v>0</v>
      </c>
      <c r="E21" s="114" t="s">
        <v>167</v>
      </c>
      <c r="F21" s="114" t="s">
        <v>167</v>
      </c>
      <c r="G21" s="114" t="s">
        <v>167</v>
      </c>
      <c r="H21" s="69" t="s">
        <v>167</v>
      </c>
      <c r="I21" s="114" t="s">
        <v>167</v>
      </c>
      <c r="J21" s="66">
        <f>+SUM(J17:J20)</f>
        <v>0</v>
      </c>
      <c r="K21" s="49"/>
      <c r="L21" s="47"/>
      <c r="M21" s="47"/>
      <c r="N21" s="47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7"/>
      <c r="M22" s="47"/>
      <c r="N22" s="47"/>
    </row>
    <row r="23" spans="1:14" ht="15.75">
      <c r="A23" s="233" t="s">
        <v>168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49"/>
      <c r="L23" s="47"/>
      <c r="M23" s="47"/>
      <c r="N23" s="47"/>
    </row>
    <row r="24" spans="1:14">
      <c r="A24" s="70"/>
      <c r="B24" s="70"/>
      <c r="C24" s="70"/>
      <c r="D24" s="70"/>
      <c r="E24" s="70"/>
      <c r="F24" s="70"/>
      <c r="G24" s="47"/>
      <c r="H24" s="47"/>
      <c r="I24" s="47"/>
      <c r="J24" s="47"/>
      <c r="K24" s="49"/>
      <c r="L24" s="47"/>
      <c r="M24" s="47"/>
      <c r="N24" s="47"/>
    </row>
    <row r="25" spans="1:14">
      <c r="A25" s="118" t="s">
        <v>135</v>
      </c>
      <c r="B25" s="237" t="s">
        <v>169</v>
      </c>
      <c r="C25" s="238"/>
      <c r="D25" s="238"/>
      <c r="E25" s="238"/>
      <c r="F25" s="239"/>
      <c r="G25" s="118" t="s">
        <v>170</v>
      </c>
      <c r="H25" s="118" t="s">
        <v>171</v>
      </c>
      <c r="I25" s="118" t="s">
        <v>171</v>
      </c>
      <c r="J25" s="59" t="s">
        <v>172</v>
      </c>
      <c r="K25" s="49"/>
      <c r="L25" s="47"/>
      <c r="M25" s="47"/>
      <c r="N25" s="47"/>
    </row>
    <row r="26" spans="1:14">
      <c r="A26" s="122" t="s">
        <v>142</v>
      </c>
      <c r="B26" s="122"/>
      <c r="C26" s="71"/>
      <c r="D26" s="71"/>
      <c r="E26" s="71"/>
      <c r="F26" s="72"/>
      <c r="G26" s="122" t="s">
        <v>173</v>
      </c>
      <c r="H26" s="122" t="s">
        <v>174</v>
      </c>
      <c r="I26" s="122" t="s">
        <v>175</v>
      </c>
      <c r="J26" s="61" t="s">
        <v>176</v>
      </c>
      <c r="K26" s="49"/>
      <c r="L26" s="47"/>
      <c r="M26" s="47"/>
      <c r="N26" s="47"/>
    </row>
    <row r="27" spans="1:14">
      <c r="A27" s="122"/>
      <c r="B27" s="122"/>
      <c r="C27" s="71"/>
      <c r="D27" s="71"/>
      <c r="E27" s="71"/>
      <c r="F27" s="72"/>
      <c r="G27" s="122" t="s">
        <v>177</v>
      </c>
      <c r="H27" s="122" t="s">
        <v>178</v>
      </c>
      <c r="I27" s="122"/>
      <c r="J27" s="61"/>
      <c r="K27" s="49"/>
      <c r="L27" s="47"/>
      <c r="M27" s="47"/>
      <c r="N27" s="47"/>
    </row>
    <row r="28" spans="1:14">
      <c r="A28" s="69"/>
      <c r="B28" s="69"/>
      <c r="C28" s="73"/>
      <c r="D28" s="73"/>
      <c r="E28" s="73"/>
      <c r="F28" s="74"/>
      <c r="G28" s="69" t="s">
        <v>179</v>
      </c>
      <c r="H28" s="69"/>
      <c r="I28" s="69"/>
      <c r="J28" s="75"/>
      <c r="K28" s="49"/>
      <c r="L28" s="47"/>
      <c r="M28" s="47"/>
      <c r="N28" s="47"/>
    </row>
    <row r="29" spans="1:14">
      <c r="A29" s="69">
        <v>1</v>
      </c>
      <c r="B29" s="234">
        <v>2</v>
      </c>
      <c r="C29" s="235"/>
      <c r="D29" s="235"/>
      <c r="E29" s="235"/>
      <c r="F29" s="236"/>
      <c r="G29" s="69">
        <v>3</v>
      </c>
      <c r="H29" s="69">
        <v>4</v>
      </c>
      <c r="I29" s="69">
        <v>5</v>
      </c>
      <c r="J29" s="75">
        <v>6</v>
      </c>
      <c r="K29" s="49"/>
      <c r="L29" s="47"/>
      <c r="M29" s="47"/>
      <c r="N29" s="47"/>
    </row>
    <row r="30" spans="1:14">
      <c r="A30" s="69"/>
      <c r="B30" s="234"/>
      <c r="C30" s="235"/>
      <c r="D30" s="235"/>
      <c r="E30" s="235"/>
      <c r="F30" s="236"/>
      <c r="G30" s="69"/>
      <c r="H30" s="69"/>
      <c r="I30" s="69"/>
      <c r="J30" s="76"/>
      <c r="K30" s="49"/>
      <c r="L30" s="47"/>
      <c r="M30" s="47"/>
      <c r="N30" s="47"/>
    </row>
    <row r="31" spans="1:14">
      <c r="A31" s="69"/>
      <c r="B31" s="234"/>
      <c r="C31" s="235"/>
      <c r="D31" s="235"/>
      <c r="E31" s="235"/>
      <c r="F31" s="236"/>
      <c r="G31" s="69"/>
      <c r="H31" s="69"/>
      <c r="I31" s="69"/>
      <c r="J31" s="75"/>
      <c r="K31" s="49"/>
      <c r="L31" s="47"/>
      <c r="M31" s="47"/>
      <c r="N31" s="47"/>
    </row>
    <row r="32" spans="1:14">
      <c r="A32" s="69"/>
      <c r="B32" s="240" t="s">
        <v>166</v>
      </c>
      <c r="C32" s="241"/>
      <c r="D32" s="241"/>
      <c r="E32" s="241"/>
      <c r="F32" s="242"/>
      <c r="G32" s="69" t="s">
        <v>167</v>
      </c>
      <c r="H32" s="69" t="s">
        <v>167</v>
      </c>
      <c r="I32" s="69" t="s">
        <v>167</v>
      </c>
      <c r="J32" s="76">
        <f>+J30</f>
        <v>0</v>
      </c>
      <c r="K32" s="49"/>
      <c r="L32" s="47"/>
      <c r="M32" s="47"/>
      <c r="N32" s="47"/>
    </row>
    <row r="33" spans="1:14" ht="15.75">
      <c r="A33" s="77"/>
      <c r="B33" s="77"/>
      <c r="C33" s="77"/>
      <c r="D33" s="77"/>
      <c r="E33" s="77"/>
      <c r="F33" s="77"/>
      <c r="G33" s="47"/>
      <c r="H33" s="47"/>
      <c r="I33" s="47"/>
      <c r="J33" s="47"/>
      <c r="K33" s="49"/>
      <c r="L33" s="47"/>
      <c r="M33" s="47"/>
      <c r="N33" s="47"/>
    </row>
    <row r="34" spans="1:14" ht="15.75">
      <c r="A34" s="233" t="s">
        <v>180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49"/>
      <c r="L34" s="47"/>
      <c r="M34" s="47"/>
      <c r="N34" s="47"/>
    </row>
    <row r="35" spans="1:14">
      <c r="A35" s="70"/>
      <c r="B35" s="70"/>
      <c r="C35" s="70"/>
      <c r="D35" s="70"/>
      <c r="E35" s="70"/>
      <c r="F35" s="70"/>
      <c r="G35" s="47"/>
      <c r="H35" s="47"/>
      <c r="I35" s="47"/>
      <c r="J35" s="47"/>
      <c r="K35" s="49"/>
      <c r="L35" s="47"/>
      <c r="M35" s="47"/>
      <c r="N35" s="47"/>
    </row>
    <row r="36" spans="1:14">
      <c r="A36" s="118" t="s">
        <v>135</v>
      </c>
      <c r="B36" s="237" t="s">
        <v>169</v>
      </c>
      <c r="C36" s="238"/>
      <c r="D36" s="238"/>
      <c r="E36" s="238"/>
      <c r="F36" s="239"/>
      <c r="G36" s="118" t="s">
        <v>181</v>
      </c>
      <c r="H36" s="118" t="s">
        <v>171</v>
      </c>
      <c r="I36" s="118" t="s">
        <v>182</v>
      </c>
      <c r="J36" s="59" t="s">
        <v>172</v>
      </c>
      <c r="K36" s="49"/>
      <c r="L36" s="47"/>
      <c r="M36" s="47"/>
      <c r="N36" s="47"/>
    </row>
    <row r="37" spans="1:14">
      <c r="A37" s="122" t="s">
        <v>142</v>
      </c>
      <c r="B37" s="122"/>
      <c r="C37" s="71"/>
      <c r="D37" s="71"/>
      <c r="E37" s="71"/>
      <c r="F37" s="72"/>
      <c r="G37" s="122" t="s">
        <v>174</v>
      </c>
      <c r="H37" s="122" t="s">
        <v>183</v>
      </c>
      <c r="I37" s="122" t="s">
        <v>184</v>
      </c>
      <c r="J37" s="61" t="s">
        <v>176</v>
      </c>
      <c r="K37" s="49"/>
      <c r="L37" s="47"/>
      <c r="M37" s="47"/>
      <c r="N37" s="47"/>
    </row>
    <row r="38" spans="1:14">
      <c r="A38" s="122"/>
      <c r="B38" s="122"/>
      <c r="C38" s="71"/>
      <c r="D38" s="71"/>
      <c r="E38" s="71"/>
      <c r="F38" s="72"/>
      <c r="G38" s="122" t="s">
        <v>185</v>
      </c>
      <c r="H38" s="122" t="s">
        <v>186</v>
      </c>
      <c r="I38" s="122" t="s">
        <v>187</v>
      </c>
      <c r="J38" s="61"/>
      <c r="K38" s="49"/>
      <c r="L38" s="47"/>
      <c r="M38" s="47"/>
      <c r="N38" s="47"/>
    </row>
    <row r="39" spans="1:14">
      <c r="A39" s="69"/>
      <c r="B39" s="69"/>
      <c r="C39" s="73"/>
      <c r="D39" s="73"/>
      <c r="E39" s="73"/>
      <c r="F39" s="74"/>
      <c r="G39" s="69" t="s">
        <v>188</v>
      </c>
      <c r="H39" s="69" t="s">
        <v>189</v>
      </c>
      <c r="I39" s="69" t="s">
        <v>190</v>
      </c>
      <c r="J39" s="75"/>
      <c r="K39" s="49"/>
      <c r="L39" s="47"/>
      <c r="M39" s="47"/>
      <c r="N39" s="47"/>
    </row>
    <row r="40" spans="1:14">
      <c r="A40" s="69">
        <v>1</v>
      </c>
      <c r="B40" s="234">
        <v>2</v>
      </c>
      <c r="C40" s="235"/>
      <c r="D40" s="235"/>
      <c r="E40" s="235"/>
      <c r="F40" s="236"/>
      <c r="G40" s="69">
        <v>3</v>
      </c>
      <c r="H40" s="69">
        <v>4</v>
      </c>
      <c r="I40" s="69">
        <v>5</v>
      </c>
      <c r="J40" s="75">
        <v>6</v>
      </c>
      <c r="K40" s="49"/>
      <c r="L40" s="47"/>
      <c r="M40" s="47"/>
      <c r="N40" s="47"/>
    </row>
    <row r="41" spans="1:14">
      <c r="A41" s="69">
        <v>1</v>
      </c>
      <c r="B41" s="240"/>
      <c r="C41" s="241"/>
      <c r="D41" s="241"/>
      <c r="E41" s="241"/>
      <c r="F41" s="242"/>
      <c r="G41" s="69"/>
      <c r="H41" s="69"/>
      <c r="I41" s="69"/>
      <c r="J41" s="76"/>
      <c r="K41" s="49"/>
      <c r="L41" s="47"/>
      <c r="M41" s="47"/>
      <c r="N41" s="47"/>
    </row>
    <row r="42" spans="1:14">
      <c r="A42" s="69"/>
      <c r="B42" s="234"/>
      <c r="C42" s="235"/>
      <c r="D42" s="235"/>
      <c r="E42" s="235"/>
      <c r="F42" s="236"/>
      <c r="G42" s="69"/>
      <c r="H42" s="69"/>
      <c r="I42" s="69"/>
      <c r="J42" s="75"/>
      <c r="K42" s="49"/>
      <c r="L42" s="47"/>
      <c r="M42" s="47"/>
      <c r="N42" s="47"/>
    </row>
    <row r="43" spans="1:14">
      <c r="A43" s="69"/>
      <c r="B43" s="240" t="s">
        <v>166</v>
      </c>
      <c r="C43" s="241"/>
      <c r="D43" s="241"/>
      <c r="E43" s="241"/>
      <c r="F43" s="242"/>
      <c r="G43" s="69" t="s">
        <v>167</v>
      </c>
      <c r="H43" s="69" t="s">
        <v>167</v>
      </c>
      <c r="I43" s="69" t="s">
        <v>167</v>
      </c>
      <c r="J43" s="76">
        <f>+J41</f>
        <v>0</v>
      </c>
      <c r="K43" s="49"/>
      <c r="L43" s="47"/>
      <c r="M43" s="47"/>
      <c r="N43" s="47"/>
    </row>
    <row r="44" spans="1:14" ht="15.75">
      <c r="A44" s="77"/>
      <c r="B44" s="77"/>
      <c r="C44" s="77"/>
      <c r="D44" s="77"/>
      <c r="E44" s="77"/>
      <c r="F44" s="77"/>
      <c r="G44" s="47"/>
      <c r="H44" s="47"/>
      <c r="I44" s="47"/>
      <c r="J44" s="47"/>
      <c r="K44" s="49"/>
      <c r="L44" s="47"/>
      <c r="M44" s="47"/>
      <c r="N44" s="47"/>
    </row>
    <row r="45" spans="1:14" ht="15.75">
      <c r="A45" s="233" t="s">
        <v>192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9"/>
      <c r="L45" s="47"/>
      <c r="M45" s="47"/>
      <c r="N45" s="47"/>
    </row>
    <row r="46" spans="1:14" ht="15.75">
      <c r="A46" s="233" t="s">
        <v>193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49"/>
      <c r="L46" s="47"/>
      <c r="M46" s="47"/>
      <c r="N46" s="47"/>
    </row>
    <row r="47" spans="1:14" ht="15.75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49"/>
      <c r="L47" s="47"/>
      <c r="M47" s="47"/>
      <c r="N47" s="47"/>
    </row>
    <row r="48" spans="1:14">
      <c r="A48" s="70"/>
      <c r="B48" s="70"/>
      <c r="C48" s="70"/>
      <c r="D48" s="70"/>
      <c r="E48" s="70"/>
      <c r="F48" s="70"/>
      <c r="G48" s="47"/>
      <c r="H48" s="47"/>
      <c r="I48" s="47"/>
      <c r="J48" s="47"/>
      <c r="K48" s="49"/>
      <c r="L48" s="47"/>
      <c r="M48" s="47"/>
      <c r="N48" s="47"/>
    </row>
    <row r="49" spans="1:14">
      <c r="A49" s="118" t="s">
        <v>135</v>
      </c>
      <c r="B49" s="237" t="s">
        <v>195</v>
      </c>
      <c r="C49" s="238"/>
      <c r="D49" s="238"/>
      <c r="E49" s="238"/>
      <c r="F49" s="238"/>
      <c r="G49" s="238"/>
      <c r="H49" s="239"/>
      <c r="I49" s="118" t="s">
        <v>196</v>
      </c>
      <c r="J49" s="59" t="s">
        <v>197</v>
      </c>
      <c r="K49" s="49"/>
      <c r="L49" s="47"/>
      <c r="M49" s="47"/>
      <c r="N49" s="47"/>
    </row>
    <row r="50" spans="1:14">
      <c r="A50" s="122" t="s">
        <v>142</v>
      </c>
      <c r="B50" s="122"/>
      <c r="C50" s="123"/>
      <c r="D50" s="71"/>
      <c r="E50" s="71"/>
      <c r="F50" s="123"/>
      <c r="G50" s="123"/>
      <c r="H50" s="124"/>
      <c r="I50" s="122" t="s">
        <v>198</v>
      </c>
      <c r="J50" s="61" t="s">
        <v>179</v>
      </c>
      <c r="K50" s="49"/>
      <c r="L50" s="47"/>
      <c r="M50" s="47"/>
      <c r="N50" s="47"/>
    </row>
    <row r="51" spans="1:14">
      <c r="A51" s="122"/>
      <c r="B51" s="122"/>
      <c r="C51" s="123"/>
      <c r="D51" s="71"/>
      <c r="E51" s="71"/>
      <c r="F51" s="123"/>
      <c r="G51" s="123"/>
      <c r="H51" s="124"/>
      <c r="I51" s="122" t="s">
        <v>199</v>
      </c>
      <c r="J51" s="61"/>
      <c r="K51" s="49"/>
      <c r="L51" s="47"/>
      <c r="M51" s="47"/>
      <c r="N51" s="47"/>
    </row>
    <row r="52" spans="1:14">
      <c r="A52" s="69"/>
      <c r="B52" s="69"/>
      <c r="C52" s="80"/>
      <c r="D52" s="73"/>
      <c r="E52" s="73"/>
      <c r="F52" s="80"/>
      <c r="G52" s="80"/>
      <c r="H52" s="81"/>
      <c r="I52" s="69" t="s">
        <v>200</v>
      </c>
      <c r="J52" s="75"/>
      <c r="K52" s="49"/>
      <c r="L52" s="47"/>
      <c r="M52" s="47"/>
      <c r="N52" s="47"/>
    </row>
    <row r="53" spans="1:14">
      <c r="A53" s="114">
        <v>1</v>
      </c>
      <c r="B53" s="234">
        <v>2</v>
      </c>
      <c r="C53" s="235"/>
      <c r="D53" s="235"/>
      <c r="E53" s="235"/>
      <c r="F53" s="235"/>
      <c r="G53" s="235"/>
      <c r="H53" s="236"/>
      <c r="I53" s="114">
        <v>3</v>
      </c>
      <c r="J53" s="63">
        <v>4</v>
      </c>
      <c r="K53" s="49"/>
      <c r="L53" s="47"/>
      <c r="M53" s="47"/>
      <c r="N53" s="47"/>
    </row>
    <row r="54" spans="1:14">
      <c r="A54" s="114">
        <v>1</v>
      </c>
      <c r="B54" s="127" t="s">
        <v>201</v>
      </c>
      <c r="C54" s="115"/>
      <c r="D54" s="128"/>
      <c r="E54" s="128"/>
      <c r="F54" s="115"/>
      <c r="G54" s="115"/>
      <c r="H54" s="116"/>
      <c r="I54" s="114" t="s">
        <v>167</v>
      </c>
      <c r="J54" s="66"/>
      <c r="K54" s="49"/>
      <c r="L54" s="47"/>
      <c r="M54" s="47"/>
      <c r="N54" s="47"/>
    </row>
    <row r="55" spans="1:14">
      <c r="A55" s="118" t="s">
        <v>202</v>
      </c>
      <c r="B55" s="86" t="s">
        <v>29</v>
      </c>
      <c r="C55" s="123"/>
      <c r="D55" s="71"/>
      <c r="E55" s="71"/>
      <c r="F55" s="123"/>
      <c r="G55" s="123"/>
      <c r="H55" s="123"/>
      <c r="I55" s="118"/>
      <c r="J55" s="66"/>
      <c r="K55" s="49"/>
      <c r="L55" s="47"/>
      <c r="M55" s="47"/>
      <c r="N55" s="47"/>
    </row>
    <row r="56" spans="1:14">
      <c r="A56" s="69"/>
      <c r="B56" s="86" t="s">
        <v>203</v>
      </c>
      <c r="C56" s="123"/>
      <c r="D56" s="71"/>
      <c r="E56" s="71"/>
      <c r="F56" s="123"/>
      <c r="G56" s="123"/>
      <c r="H56" s="123"/>
      <c r="I56" s="66">
        <f>+$K$21</f>
        <v>0</v>
      </c>
      <c r="J56" s="66">
        <f>+I56*L56</f>
        <v>0</v>
      </c>
      <c r="K56" s="49"/>
      <c r="L56" s="47"/>
      <c r="M56" s="47"/>
      <c r="N56" s="47"/>
    </row>
    <row r="57" spans="1:14">
      <c r="A57" s="114" t="s">
        <v>204</v>
      </c>
      <c r="B57" s="127" t="s">
        <v>205</v>
      </c>
      <c r="C57" s="115"/>
      <c r="D57" s="128"/>
      <c r="E57" s="128"/>
      <c r="F57" s="115"/>
      <c r="G57" s="115"/>
      <c r="H57" s="116"/>
      <c r="I57" s="114"/>
      <c r="J57" s="66"/>
      <c r="K57" s="49"/>
      <c r="L57" s="47"/>
      <c r="M57" s="47"/>
      <c r="N57" s="47"/>
    </row>
    <row r="58" spans="1:14">
      <c r="A58" s="118" t="s">
        <v>206</v>
      </c>
      <c r="B58" s="87" t="s">
        <v>207</v>
      </c>
      <c r="C58" s="119"/>
      <c r="D58" s="89"/>
      <c r="E58" s="89"/>
      <c r="F58" s="119"/>
      <c r="G58" s="119"/>
      <c r="H58" s="120"/>
      <c r="I58" s="118"/>
      <c r="J58" s="66"/>
      <c r="K58" s="49"/>
      <c r="L58" s="47"/>
      <c r="M58" s="47"/>
      <c r="N58" s="47"/>
    </row>
    <row r="59" spans="1:14">
      <c r="A59" s="118">
        <v>2</v>
      </c>
      <c r="B59" s="87" t="s">
        <v>208</v>
      </c>
      <c r="C59" s="119"/>
      <c r="D59" s="89"/>
      <c r="E59" s="89"/>
      <c r="F59" s="119"/>
      <c r="G59" s="119"/>
      <c r="H59" s="120"/>
      <c r="I59" s="118" t="s">
        <v>167</v>
      </c>
      <c r="J59" s="66"/>
      <c r="K59" s="49"/>
      <c r="L59" s="47"/>
      <c r="M59" s="47"/>
      <c r="N59" s="47"/>
    </row>
    <row r="60" spans="1:14">
      <c r="A60" s="118" t="s">
        <v>209</v>
      </c>
      <c r="B60" s="87" t="s">
        <v>29</v>
      </c>
      <c r="C60" s="119"/>
      <c r="D60" s="89"/>
      <c r="E60" s="89"/>
      <c r="F60" s="119"/>
      <c r="G60" s="119"/>
      <c r="H60" s="120"/>
      <c r="I60" s="118"/>
      <c r="J60" s="66"/>
      <c r="K60" s="49"/>
      <c r="L60" s="47"/>
      <c r="M60" s="47"/>
      <c r="N60" s="47"/>
    </row>
    <row r="61" spans="1:14">
      <c r="A61" s="122"/>
      <c r="B61" s="86" t="s">
        <v>210</v>
      </c>
      <c r="C61" s="123"/>
      <c r="D61" s="71"/>
      <c r="E61" s="71"/>
      <c r="F61" s="123"/>
      <c r="G61" s="123"/>
      <c r="H61" s="124"/>
      <c r="I61" s="66">
        <f>+$K$21</f>
        <v>0</v>
      </c>
      <c r="J61" s="66">
        <f>+I61*L61</f>
        <v>0</v>
      </c>
      <c r="K61" s="49"/>
      <c r="L61" s="47"/>
      <c r="M61" s="47"/>
      <c r="N61" s="47"/>
    </row>
    <row r="62" spans="1:14">
      <c r="A62" s="118" t="s">
        <v>211</v>
      </c>
      <c r="B62" s="87" t="s">
        <v>212</v>
      </c>
      <c r="C62" s="119"/>
      <c r="D62" s="89"/>
      <c r="E62" s="89"/>
      <c r="F62" s="119"/>
      <c r="G62" s="119"/>
      <c r="H62" s="120"/>
      <c r="I62" s="66"/>
      <c r="J62" s="66"/>
      <c r="K62" s="49"/>
      <c r="L62" s="47"/>
      <c r="M62" s="47"/>
      <c r="N62" s="47"/>
    </row>
    <row r="63" spans="1:14">
      <c r="A63" s="118" t="s">
        <v>213</v>
      </c>
      <c r="B63" s="87" t="s">
        <v>214</v>
      </c>
      <c r="C63" s="119"/>
      <c r="D63" s="89"/>
      <c r="E63" s="89"/>
      <c r="F63" s="119"/>
      <c r="G63" s="119"/>
      <c r="H63" s="120"/>
      <c r="I63" s="66">
        <f>+$K$21</f>
        <v>0</v>
      </c>
      <c r="J63" s="66">
        <f>+I63*L63</f>
        <v>0</v>
      </c>
      <c r="K63" s="49"/>
      <c r="L63" s="47"/>
      <c r="M63" s="47"/>
      <c r="N63" s="47"/>
    </row>
    <row r="64" spans="1:14">
      <c r="A64" s="118" t="s">
        <v>215</v>
      </c>
      <c r="B64" s="87" t="s">
        <v>216</v>
      </c>
      <c r="C64" s="119"/>
      <c r="D64" s="89"/>
      <c r="E64" s="89"/>
      <c r="F64" s="119"/>
      <c r="G64" s="119"/>
      <c r="H64" s="120"/>
      <c r="I64" s="66"/>
      <c r="J64" s="66"/>
      <c r="K64" s="49"/>
      <c r="L64" s="47"/>
      <c r="M64" s="47"/>
      <c r="N64" s="47"/>
    </row>
    <row r="65" spans="1:14">
      <c r="A65" s="118" t="s">
        <v>217</v>
      </c>
      <c r="B65" s="87" t="s">
        <v>216</v>
      </c>
      <c r="C65" s="119"/>
      <c r="D65" s="89"/>
      <c r="E65" s="89"/>
      <c r="F65" s="119"/>
      <c r="G65" s="119"/>
      <c r="H65" s="120"/>
      <c r="I65" s="66"/>
      <c r="J65" s="66"/>
      <c r="K65" s="49"/>
      <c r="L65" s="47"/>
      <c r="M65" s="47"/>
      <c r="N65" s="47"/>
    </row>
    <row r="66" spans="1:14">
      <c r="A66" s="118">
        <v>3</v>
      </c>
      <c r="B66" s="87" t="s">
        <v>218</v>
      </c>
      <c r="C66" s="119"/>
      <c r="D66" s="89"/>
      <c r="E66" s="89"/>
      <c r="F66" s="119"/>
      <c r="G66" s="119"/>
      <c r="H66" s="120"/>
      <c r="I66" s="66">
        <f>+$K$21</f>
        <v>0</v>
      </c>
      <c r="J66" s="66">
        <f>+I66*L66</f>
        <v>0</v>
      </c>
      <c r="K66" s="49"/>
      <c r="L66" s="47"/>
      <c r="M66" s="47"/>
      <c r="N66" s="47"/>
    </row>
    <row r="67" spans="1:14">
      <c r="A67" s="114"/>
      <c r="B67" s="114" t="s">
        <v>166</v>
      </c>
      <c r="C67" s="115"/>
      <c r="D67" s="128"/>
      <c r="E67" s="128"/>
      <c r="F67" s="115"/>
      <c r="G67" s="115"/>
      <c r="H67" s="116"/>
      <c r="I67" s="114" t="s">
        <v>167</v>
      </c>
      <c r="J67" s="66">
        <f>+ SUM(J54:J66)</f>
        <v>0</v>
      </c>
      <c r="K67" s="49"/>
      <c r="L67" s="47"/>
      <c r="M67" s="47"/>
      <c r="N67" s="47"/>
    </row>
    <row r="68" spans="1:14" ht="15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7"/>
      <c r="M68" s="47"/>
      <c r="N68" s="47"/>
    </row>
    <row r="69" spans="1:14" ht="15.75">
      <c r="A69" s="247" t="s">
        <v>222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49"/>
      <c r="L69" s="47"/>
      <c r="M69" s="47"/>
      <c r="N69" s="47"/>
    </row>
    <row r="70" spans="1:14">
      <c r="A70" s="91"/>
      <c r="B70" s="91"/>
      <c r="C70" s="91"/>
      <c r="D70" s="91"/>
      <c r="E70" s="91"/>
      <c r="F70" s="91"/>
      <c r="G70" s="48"/>
      <c r="H70" s="48"/>
      <c r="I70" s="48"/>
      <c r="J70" s="48"/>
      <c r="K70" s="49"/>
      <c r="L70" s="47"/>
      <c r="M70" s="47"/>
      <c r="N70" s="47"/>
    </row>
    <row r="71" spans="1:14" ht="15.75">
      <c r="A71" s="92" t="s">
        <v>132</v>
      </c>
      <c r="B71" s="117"/>
      <c r="C71" s="91"/>
      <c r="D71" s="52"/>
      <c r="E71" s="94"/>
      <c r="F71" s="94"/>
      <c r="G71" s="94"/>
      <c r="H71" s="94"/>
      <c r="I71" s="94"/>
      <c r="J71" s="94"/>
      <c r="K71" s="49"/>
      <c r="L71" s="47"/>
      <c r="M71" s="47"/>
      <c r="N71" s="47"/>
    </row>
    <row r="72" spans="1:14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49"/>
      <c r="L72" s="47"/>
      <c r="M72" s="47"/>
      <c r="N72" s="47"/>
    </row>
    <row r="73" spans="1:14" ht="15.75">
      <c r="A73" s="92" t="s">
        <v>133</v>
      </c>
      <c r="B73" s="117"/>
      <c r="C73" s="91"/>
      <c r="D73" s="57"/>
      <c r="E73" s="95"/>
      <c r="F73" s="95"/>
      <c r="G73" s="95"/>
      <c r="H73" s="95"/>
      <c r="I73" s="95"/>
      <c r="J73" s="95"/>
      <c r="K73" s="49"/>
      <c r="L73" s="47"/>
      <c r="M73" s="47"/>
      <c r="N73" s="47"/>
    </row>
    <row r="74" spans="1:14" ht="15.75">
      <c r="A74" s="92"/>
      <c r="B74" s="117"/>
      <c r="C74" s="96"/>
      <c r="D74" s="96"/>
      <c r="E74" s="96"/>
      <c r="F74" s="96"/>
      <c r="G74" s="48"/>
      <c r="H74" s="48"/>
      <c r="I74" s="48"/>
      <c r="J74" s="48"/>
      <c r="K74" s="49"/>
      <c r="L74" s="47"/>
      <c r="M74" s="47"/>
      <c r="N74" s="47"/>
    </row>
    <row r="75" spans="1:14" ht="15.75">
      <c r="A75" s="247" t="s">
        <v>223</v>
      </c>
      <c r="B75" s="247"/>
      <c r="C75" s="247"/>
      <c r="D75" s="247"/>
      <c r="E75" s="247"/>
      <c r="F75" s="247"/>
      <c r="G75" s="247"/>
      <c r="H75" s="247"/>
      <c r="I75" s="247"/>
      <c r="J75" s="247"/>
      <c r="K75" s="49"/>
      <c r="L75" s="47"/>
      <c r="M75" s="47"/>
      <c r="N75" s="47"/>
    </row>
    <row r="76" spans="1:14">
      <c r="A76" s="97"/>
      <c r="B76" s="97"/>
      <c r="C76" s="97"/>
      <c r="D76" s="97"/>
      <c r="E76" s="97"/>
      <c r="F76" s="97"/>
      <c r="G76" s="48"/>
      <c r="H76" s="48"/>
      <c r="I76" s="48"/>
      <c r="J76" s="48"/>
      <c r="K76" s="49"/>
      <c r="L76" s="47"/>
      <c r="M76" s="47"/>
      <c r="N76" s="47"/>
    </row>
    <row r="77" spans="1:14">
      <c r="A77" s="118" t="s">
        <v>135</v>
      </c>
      <c r="B77" s="237" t="s">
        <v>169</v>
      </c>
      <c r="C77" s="238"/>
      <c r="D77" s="238"/>
      <c r="E77" s="238"/>
      <c r="F77" s="239"/>
      <c r="G77" s="118" t="s">
        <v>171</v>
      </c>
      <c r="H77" s="118" t="s">
        <v>171</v>
      </c>
      <c r="I77" s="118" t="s">
        <v>224</v>
      </c>
      <c r="J77" s="118" t="s">
        <v>172</v>
      </c>
      <c r="K77" s="49"/>
      <c r="L77" s="47"/>
      <c r="M77" s="47"/>
      <c r="N77" s="47"/>
    </row>
    <row r="78" spans="1:14">
      <c r="A78" s="122" t="s">
        <v>142</v>
      </c>
      <c r="B78" s="248"/>
      <c r="C78" s="249"/>
      <c r="D78" s="249"/>
      <c r="E78" s="249"/>
      <c r="F78" s="250"/>
      <c r="G78" s="122" t="s">
        <v>225</v>
      </c>
      <c r="H78" s="122" t="s">
        <v>226</v>
      </c>
      <c r="I78" s="122" t="s">
        <v>227</v>
      </c>
      <c r="J78" s="122" t="s">
        <v>176</v>
      </c>
      <c r="K78" s="49"/>
      <c r="L78" s="47"/>
      <c r="M78" s="47"/>
      <c r="N78" s="47"/>
    </row>
    <row r="79" spans="1:14">
      <c r="A79" s="122"/>
      <c r="B79" s="248"/>
      <c r="C79" s="249"/>
      <c r="D79" s="249"/>
      <c r="E79" s="249"/>
      <c r="F79" s="250"/>
      <c r="G79" s="122"/>
      <c r="H79" s="122" t="s">
        <v>228</v>
      </c>
      <c r="I79" s="122" t="s">
        <v>179</v>
      </c>
      <c r="J79" s="122"/>
      <c r="K79" s="49"/>
      <c r="L79" s="47"/>
      <c r="M79" s="47"/>
      <c r="N79" s="47"/>
    </row>
    <row r="80" spans="1:14">
      <c r="A80" s="114">
        <v>1</v>
      </c>
      <c r="B80" s="251">
        <v>2</v>
      </c>
      <c r="C80" s="252"/>
      <c r="D80" s="252"/>
      <c r="E80" s="252"/>
      <c r="F80" s="253"/>
      <c r="G80" s="114">
        <v>3</v>
      </c>
      <c r="H80" s="114">
        <v>4</v>
      </c>
      <c r="I80" s="114">
        <v>5</v>
      </c>
      <c r="J80" s="114">
        <v>6</v>
      </c>
      <c r="K80" s="49"/>
      <c r="L80" s="47"/>
      <c r="M80" s="47"/>
      <c r="N80" s="47"/>
    </row>
    <row r="81" spans="1:14">
      <c r="A81" s="114">
        <v>1</v>
      </c>
      <c r="B81" s="254"/>
      <c r="C81" s="255"/>
      <c r="D81" s="255"/>
      <c r="E81" s="255"/>
      <c r="F81" s="256"/>
      <c r="G81" s="114"/>
      <c r="H81" s="114"/>
      <c r="I81" s="76"/>
      <c r="J81" s="76"/>
      <c r="K81" s="49"/>
      <c r="L81" s="47"/>
      <c r="M81" s="47"/>
      <c r="N81" s="47"/>
    </row>
    <row r="82" spans="1:14">
      <c r="A82" s="114">
        <v>2</v>
      </c>
      <c r="B82" s="254"/>
      <c r="C82" s="255"/>
      <c r="D82" s="255"/>
      <c r="E82" s="255"/>
      <c r="F82" s="256"/>
      <c r="G82" s="114"/>
      <c r="H82" s="114"/>
      <c r="I82" s="76"/>
      <c r="J82" s="76"/>
      <c r="K82" s="49"/>
      <c r="L82" s="47"/>
      <c r="M82" s="47"/>
      <c r="N82" s="47"/>
    </row>
    <row r="83" spans="1:14">
      <c r="A83" s="98"/>
      <c r="B83" s="254" t="s">
        <v>166</v>
      </c>
      <c r="C83" s="255"/>
      <c r="D83" s="255"/>
      <c r="E83" s="255"/>
      <c r="F83" s="256"/>
      <c r="G83" s="114" t="s">
        <v>167</v>
      </c>
      <c r="H83" s="114" t="s">
        <v>167</v>
      </c>
      <c r="I83" s="114" t="s">
        <v>167</v>
      </c>
      <c r="J83" s="76">
        <f>+J81+J82</f>
        <v>0</v>
      </c>
      <c r="K83" s="49"/>
      <c r="L83" s="47"/>
      <c r="M83" s="47"/>
      <c r="N83" s="47"/>
    </row>
    <row r="84" spans="1:14" ht="15.75">
      <c r="A84" s="99"/>
      <c r="B84" s="99"/>
      <c r="C84" s="99"/>
      <c r="D84" s="99"/>
      <c r="E84" s="99"/>
      <c r="F84" s="99"/>
      <c r="G84" s="48"/>
      <c r="H84" s="48"/>
      <c r="I84" s="48"/>
      <c r="J84" s="48"/>
      <c r="K84" s="49"/>
      <c r="L84" s="47"/>
      <c r="M84" s="47"/>
      <c r="N84" s="47"/>
    </row>
    <row r="85" spans="1:14" ht="15.75">
      <c r="A85" s="247" t="s">
        <v>229</v>
      </c>
      <c r="B85" s="247"/>
      <c r="C85" s="247"/>
      <c r="D85" s="247"/>
      <c r="E85" s="247"/>
      <c r="F85" s="247"/>
      <c r="G85" s="247"/>
      <c r="H85" s="247"/>
      <c r="I85" s="247"/>
      <c r="J85" s="247"/>
      <c r="K85" s="49"/>
      <c r="L85" s="47"/>
      <c r="M85" s="47"/>
      <c r="N85" s="47"/>
    </row>
    <row r="86" spans="1:14">
      <c r="A86" s="97"/>
      <c r="B86" s="97"/>
      <c r="C86" s="97"/>
      <c r="D86" s="97"/>
      <c r="E86" s="97"/>
      <c r="F86" s="97"/>
      <c r="G86" s="48"/>
      <c r="H86" s="48"/>
      <c r="I86" s="48"/>
      <c r="J86" s="48"/>
      <c r="K86" s="49"/>
      <c r="L86" s="47"/>
      <c r="M86" s="47"/>
      <c r="N86" s="47"/>
    </row>
    <row r="87" spans="1:14">
      <c r="A87" s="118" t="s">
        <v>135</v>
      </c>
      <c r="B87" s="237" t="s">
        <v>169</v>
      </c>
      <c r="C87" s="238"/>
      <c r="D87" s="238"/>
      <c r="E87" s="238"/>
      <c r="F87" s="238"/>
      <c r="G87" s="239"/>
      <c r="H87" s="118" t="s">
        <v>171</v>
      </c>
      <c r="I87" s="118" t="s">
        <v>230</v>
      </c>
      <c r="J87" s="59" t="s">
        <v>172</v>
      </c>
      <c r="K87" s="49"/>
      <c r="L87" s="47"/>
      <c r="M87" s="47"/>
      <c r="N87" s="47"/>
    </row>
    <row r="88" spans="1:14">
      <c r="A88" s="122" t="s">
        <v>142</v>
      </c>
      <c r="B88" s="122"/>
      <c r="C88" s="123"/>
      <c r="D88" s="123"/>
      <c r="E88" s="123"/>
      <c r="F88" s="123"/>
      <c r="G88" s="123"/>
      <c r="H88" s="122" t="s">
        <v>231</v>
      </c>
      <c r="I88" s="122" t="s">
        <v>232</v>
      </c>
      <c r="J88" s="61" t="s">
        <v>220</v>
      </c>
      <c r="K88" s="49"/>
      <c r="L88" s="47"/>
      <c r="M88" s="47"/>
      <c r="N88" s="47"/>
    </row>
    <row r="89" spans="1:14">
      <c r="A89" s="122"/>
      <c r="B89" s="122"/>
      <c r="C89" s="123"/>
      <c r="D89" s="123"/>
      <c r="E89" s="123"/>
      <c r="F89" s="123"/>
      <c r="G89" s="123"/>
      <c r="H89" s="122" t="s">
        <v>233</v>
      </c>
      <c r="I89" s="122" t="s">
        <v>179</v>
      </c>
      <c r="J89" s="61"/>
      <c r="K89" s="49"/>
      <c r="L89" s="47"/>
      <c r="M89" s="47"/>
      <c r="N89" s="47"/>
    </row>
    <row r="90" spans="1:14">
      <c r="A90" s="114">
        <v>1</v>
      </c>
      <c r="B90" s="234">
        <v>2</v>
      </c>
      <c r="C90" s="235"/>
      <c r="D90" s="235"/>
      <c r="E90" s="235"/>
      <c r="F90" s="235"/>
      <c r="G90" s="236"/>
      <c r="H90" s="114">
        <v>3</v>
      </c>
      <c r="I90" s="114">
        <v>4</v>
      </c>
      <c r="J90" s="63">
        <v>5</v>
      </c>
      <c r="K90" s="49"/>
      <c r="L90" s="47"/>
      <c r="M90" s="47"/>
      <c r="N90" s="47"/>
    </row>
    <row r="91" spans="1:14">
      <c r="A91" s="98"/>
      <c r="B91" s="98"/>
      <c r="C91" s="100"/>
      <c r="D91" s="100"/>
      <c r="E91" s="100"/>
      <c r="F91" s="100"/>
      <c r="G91" s="100"/>
      <c r="H91" s="101"/>
      <c r="I91" s="98"/>
      <c r="J91" s="102"/>
      <c r="K91" s="49"/>
      <c r="L91" s="47"/>
      <c r="M91" s="47"/>
      <c r="N91" s="47"/>
    </row>
    <row r="92" spans="1:14">
      <c r="A92" s="98"/>
      <c r="B92" s="98"/>
      <c r="C92" s="100"/>
      <c r="D92" s="100"/>
      <c r="E92" s="100"/>
      <c r="F92" s="100"/>
      <c r="G92" s="100"/>
      <c r="H92" s="101"/>
      <c r="I92" s="98"/>
      <c r="J92" s="102"/>
      <c r="K92" s="49"/>
      <c r="L92" s="47"/>
      <c r="M92" s="47"/>
      <c r="N92" s="47"/>
    </row>
    <row r="93" spans="1:14">
      <c r="A93" s="98"/>
      <c r="B93" s="101" t="s">
        <v>166</v>
      </c>
      <c r="C93" s="103"/>
      <c r="D93" s="103"/>
      <c r="E93" s="103"/>
      <c r="F93" s="103"/>
      <c r="G93" s="103"/>
      <c r="H93" s="101"/>
      <c r="I93" s="101"/>
      <c r="J93" s="76">
        <f>+K93</f>
        <v>0</v>
      </c>
      <c r="K93" s="49"/>
      <c r="L93" s="47"/>
      <c r="M93" s="47"/>
      <c r="N93" s="47"/>
    </row>
    <row r="94" spans="1:14" ht="15.75">
      <c r="A94" s="92"/>
      <c r="B94" s="117"/>
      <c r="C94" s="96"/>
      <c r="D94" s="96"/>
      <c r="E94" s="96"/>
      <c r="F94" s="96"/>
      <c r="G94" s="48"/>
      <c r="H94" s="48"/>
      <c r="I94" s="48"/>
      <c r="J94" s="48"/>
      <c r="K94" s="49"/>
      <c r="L94" s="47"/>
      <c r="M94" s="47"/>
      <c r="N94" s="47"/>
    </row>
    <row r="95" spans="1:14" ht="15.75">
      <c r="A95" s="247" t="s">
        <v>234</v>
      </c>
      <c r="B95" s="247"/>
      <c r="C95" s="247"/>
      <c r="D95" s="247"/>
      <c r="E95" s="247"/>
      <c r="F95" s="247"/>
      <c r="G95" s="247"/>
      <c r="H95" s="247"/>
      <c r="I95" s="247"/>
      <c r="J95" s="247"/>
      <c r="K95" s="49"/>
      <c r="L95" s="47"/>
      <c r="M95" s="47"/>
      <c r="N95" s="47"/>
    </row>
    <row r="96" spans="1:14">
      <c r="A96" s="97"/>
      <c r="B96" s="97"/>
      <c r="C96" s="97"/>
      <c r="D96" s="97"/>
      <c r="E96" s="97"/>
      <c r="F96" s="97"/>
      <c r="G96" s="48"/>
      <c r="H96" s="48"/>
      <c r="I96" s="48"/>
      <c r="J96" s="48"/>
      <c r="K96" s="49"/>
      <c r="L96" s="47"/>
      <c r="M96" s="47"/>
      <c r="N96" s="47"/>
    </row>
    <row r="97" spans="1:14">
      <c r="A97" s="118" t="s">
        <v>135</v>
      </c>
      <c r="B97" s="237" t="s">
        <v>219</v>
      </c>
      <c r="C97" s="238"/>
      <c r="D97" s="238"/>
      <c r="E97" s="238"/>
      <c r="F97" s="237" t="s">
        <v>182</v>
      </c>
      <c r="G97" s="239"/>
      <c r="H97" s="118" t="s">
        <v>235</v>
      </c>
      <c r="I97" s="118" t="s">
        <v>236</v>
      </c>
      <c r="J97" s="118" t="s">
        <v>172</v>
      </c>
      <c r="K97" s="49"/>
      <c r="L97" s="47"/>
      <c r="M97" s="47"/>
      <c r="N97" s="47"/>
    </row>
    <row r="98" spans="1:14">
      <c r="A98" s="122" t="s">
        <v>142</v>
      </c>
      <c r="B98" s="237"/>
      <c r="C98" s="238"/>
      <c r="D98" s="238"/>
      <c r="E98" s="238"/>
      <c r="F98" s="237" t="s">
        <v>237</v>
      </c>
      <c r="G98" s="239"/>
      <c r="H98" s="122" t="s">
        <v>238</v>
      </c>
      <c r="I98" s="122" t="s">
        <v>221</v>
      </c>
      <c r="J98" s="122" t="s">
        <v>239</v>
      </c>
      <c r="K98" s="49"/>
      <c r="L98" s="47"/>
      <c r="M98" s="47"/>
      <c r="N98" s="47"/>
    </row>
    <row r="99" spans="1:14">
      <c r="A99" s="122"/>
      <c r="B99" s="237"/>
      <c r="C99" s="238"/>
      <c r="D99" s="238"/>
      <c r="E99" s="238"/>
      <c r="F99" s="237" t="s">
        <v>240</v>
      </c>
      <c r="G99" s="239"/>
      <c r="H99" s="122" t="s">
        <v>241</v>
      </c>
      <c r="I99" s="122"/>
      <c r="J99" s="122"/>
      <c r="K99" s="49"/>
      <c r="L99" s="47"/>
      <c r="M99" s="47"/>
      <c r="N99" s="47"/>
    </row>
    <row r="100" spans="1:14">
      <c r="A100" s="114">
        <v>1</v>
      </c>
      <c r="B100" s="251">
        <v>2</v>
      </c>
      <c r="C100" s="252"/>
      <c r="D100" s="252"/>
      <c r="E100" s="252"/>
      <c r="F100" s="234">
        <v>3</v>
      </c>
      <c r="G100" s="236"/>
      <c r="H100" s="114">
        <v>4</v>
      </c>
      <c r="I100" s="114">
        <v>5</v>
      </c>
      <c r="J100" s="114">
        <v>6</v>
      </c>
      <c r="K100" s="49"/>
      <c r="L100" s="47"/>
      <c r="M100" s="47"/>
      <c r="N100" s="47"/>
    </row>
    <row r="101" spans="1:14">
      <c r="A101" s="114"/>
      <c r="B101" s="101"/>
      <c r="C101" s="103"/>
      <c r="D101" s="103"/>
      <c r="E101" s="103"/>
      <c r="F101" s="104"/>
      <c r="G101" s="126"/>
      <c r="H101" s="76"/>
      <c r="I101" s="114"/>
      <c r="J101" s="76"/>
      <c r="K101" s="49"/>
      <c r="L101" s="47"/>
      <c r="M101" s="47"/>
      <c r="N101" s="47"/>
    </row>
    <row r="102" spans="1:14">
      <c r="A102" s="98"/>
      <c r="B102" s="101" t="s">
        <v>166</v>
      </c>
      <c r="C102" s="103"/>
      <c r="D102" s="103"/>
      <c r="E102" s="103"/>
      <c r="F102" s="106" t="s">
        <v>167</v>
      </c>
      <c r="G102" s="126"/>
      <c r="H102" s="114" t="s">
        <v>167</v>
      </c>
      <c r="I102" s="114" t="s">
        <v>167</v>
      </c>
      <c r="J102" s="76">
        <f>+SUM(J101:J101)</f>
        <v>0</v>
      </c>
      <c r="K102" s="49"/>
      <c r="L102" s="107"/>
      <c r="M102" s="47"/>
      <c r="N102" s="47"/>
    </row>
    <row r="103" spans="1:14" ht="15.75">
      <c r="A103" s="99"/>
      <c r="B103" s="99"/>
      <c r="C103" s="99"/>
      <c r="D103" s="99"/>
      <c r="E103" s="99"/>
      <c r="F103" s="99"/>
      <c r="G103" s="48"/>
      <c r="H103" s="48"/>
      <c r="I103" s="48"/>
      <c r="J103" s="48"/>
      <c r="K103" s="49"/>
      <c r="L103" s="47"/>
      <c r="M103" s="47"/>
      <c r="N103" s="47"/>
    </row>
    <row r="104" spans="1:14" ht="15.75">
      <c r="A104" s="247" t="s">
        <v>242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49"/>
      <c r="L104" s="47"/>
      <c r="M104" s="47"/>
      <c r="N104" s="47"/>
    </row>
    <row r="105" spans="1:14">
      <c r="A105" s="97"/>
      <c r="B105" s="97"/>
      <c r="C105" s="97"/>
      <c r="D105" s="97"/>
      <c r="E105" s="97"/>
      <c r="F105" s="97"/>
      <c r="G105" s="48"/>
      <c r="H105" s="48"/>
      <c r="I105" s="48"/>
      <c r="J105" s="48"/>
      <c r="K105" s="49"/>
      <c r="L105" s="47"/>
      <c r="M105" s="47"/>
      <c r="N105" s="47"/>
    </row>
    <row r="106" spans="1:14">
      <c r="A106" s="118" t="s">
        <v>135</v>
      </c>
      <c r="B106" s="237" t="s">
        <v>219</v>
      </c>
      <c r="C106" s="238"/>
      <c r="D106" s="238"/>
      <c r="E106" s="238"/>
      <c r="F106" s="238"/>
      <c r="G106" s="239"/>
      <c r="H106" s="118" t="s">
        <v>171</v>
      </c>
      <c r="I106" s="118" t="s">
        <v>243</v>
      </c>
      <c r="J106" s="59" t="s">
        <v>224</v>
      </c>
      <c r="K106" s="49"/>
      <c r="L106" s="47"/>
      <c r="M106" s="47"/>
      <c r="N106" s="47"/>
    </row>
    <row r="107" spans="1:14">
      <c r="A107" s="122" t="s">
        <v>142</v>
      </c>
      <c r="B107" s="122"/>
      <c r="C107" s="123"/>
      <c r="D107" s="123"/>
      <c r="E107" s="123"/>
      <c r="F107" s="123"/>
      <c r="G107" s="123"/>
      <c r="H107" s="122"/>
      <c r="I107" s="122" t="s">
        <v>244</v>
      </c>
      <c r="J107" s="61" t="s">
        <v>245</v>
      </c>
      <c r="K107" s="49"/>
      <c r="L107" s="47"/>
      <c r="M107" s="47"/>
      <c r="N107" s="47"/>
    </row>
    <row r="108" spans="1:14">
      <c r="A108" s="122"/>
      <c r="B108" s="122"/>
      <c r="C108" s="123"/>
      <c r="D108" s="123"/>
      <c r="E108" s="123"/>
      <c r="F108" s="123"/>
      <c r="G108" s="123"/>
      <c r="H108" s="122"/>
      <c r="I108" s="122" t="s">
        <v>246</v>
      </c>
      <c r="J108" s="61" t="s">
        <v>179</v>
      </c>
      <c r="K108" s="49"/>
      <c r="L108" s="47"/>
      <c r="M108" s="47"/>
      <c r="N108" s="47"/>
    </row>
    <row r="109" spans="1:14">
      <c r="A109" s="114">
        <v>1</v>
      </c>
      <c r="B109" s="234">
        <v>2</v>
      </c>
      <c r="C109" s="235"/>
      <c r="D109" s="235"/>
      <c r="E109" s="235"/>
      <c r="F109" s="235"/>
      <c r="G109" s="236"/>
      <c r="H109" s="114">
        <v>3</v>
      </c>
      <c r="I109" s="114">
        <v>4</v>
      </c>
      <c r="J109" s="63">
        <v>5</v>
      </c>
      <c r="K109" s="49"/>
      <c r="L109" s="47"/>
      <c r="M109" s="47"/>
      <c r="N109" s="47"/>
    </row>
    <row r="110" spans="1:14">
      <c r="A110" s="114"/>
      <c r="B110" s="98"/>
      <c r="C110" s="100"/>
      <c r="D110" s="100"/>
      <c r="E110" s="100"/>
      <c r="F110" s="100"/>
      <c r="G110" s="100"/>
      <c r="H110" s="98"/>
      <c r="I110" s="98"/>
      <c r="J110" s="102"/>
      <c r="K110" s="49"/>
      <c r="L110" s="47"/>
      <c r="M110" s="47"/>
      <c r="N110" s="47"/>
    </row>
    <row r="111" spans="1:14">
      <c r="A111" s="114"/>
      <c r="B111" s="98"/>
      <c r="C111" s="100"/>
      <c r="D111" s="100"/>
      <c r="E111" s="100"/>
      <c r="F111" s="100"/>
      <c r="G111" s="100"/>
      <c r="H111" s="98"/>
      <c r="I111" s="98"/>
      <c r="J111" s="102"/>
      <c r="K111" s="49"/>
      <c r="L111" s="47"/>
      <c r="M111" s="47"/>
      <c r="N111" s="47"/>
    </row>
    <row r="112" spans="1:14">
      <c r="A112" s="114"/>
      <c r="B112" s="101" t="s">
        <v>166</v>
      </c>
      <c r="C112" s="103"/>
      <c r="D112" s="103"/>
      <c r="E112" s="103"/>
      <c r="F112" s="103"/>
      <c r="G112" s="103"/>
      <c r="H112" s="114" t="s">
        <v>167</v>
      </c>
      <c r="I112" s="114" t="s">
        <v>167</v>
      </c>
      <c r="J112" s="75" t="s">
        <v>167</v>
      </c>
      <c r="K112" s="49"/>
      <c r="L112" s="47"/>
      <c r="M112" s="47"/>
      <c r="N112" s="47"/>
    </row>
    <row r="113" spans="1:1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7"/>
      <c r="M113" s="47"/>
      <c r="N113" s="47"/>
    </row>
    <row r="114" spans="1:14" ht="15.75">
      <c r="A114" s="247" t="s">
        <v>247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49"/>
      <c r="L114" s="47"/>
      <c r="M114" s="47"/>
      <c r="N114" s="47"/>
    </row>
    <row r="115" spans="1:14">
      <c r="A115" s="91"/>
      <c r="B115" s="91"/>
      <c r="C115" s="91"/>
      <c r="D115" s="91"/>
      <c r="E115" s="91"/>
      <c r="F115" s="48"/>
      <c r="G115" s="48"/>
      <c r="H115" s="48"/>
      <c r="I115" s="48"/>
      <c r="J115" s="48"/>
      <c r="K115" s="49"/>
      <c r="L115" s="47"/>
      <c r="M115" s="47"/>
      <c r="N115" s="47"/>
    </row>
    <row r="116" spans="1:14">
      <c r="A116" s="118" t="s">
        <v>135</v>
      </c>
      <c r="B116" s="237" t="s">
        <v>169</v>
      </c>
      <c r="C116" s="238"/>
      <c r="D116" s="238"/>
      <c r="E116" s="238"/>
      <c r="F116" s="238"/>
      <c r="G116" s="239"/>
      <c r="H116" s="118" t="s">
        <v>248</v>
      </c>
      <c r="I116" s="118" t="s">
        <v>171</v>
      </c>
      <c r="J116" s="59" t="s">
        <v>224</v>
      </c>
      <c r="K116" s="49"/>
      <c r="L116" s="47"/>
      <c r="M116" s="47"/>
      <c r="N116" s="47"/>
    </row>
    <row r="117" spans="1:14">
      <c r="A117" s="122" t="s">
        <v>142</v>
      </c>
      <c r="B117" s="122"/>
      <c r="C117" s="123"/>
      <c r="D117" s="123"/>
      <c r="E117" s="123"/>
      <c r="F117" s="123"/>
      <c r="G117" s="123"/>
      <c r="H117" s="122"/>
      <c r="I117" s="122" t="s">
        <v>249</v>
      </c>
      <c r="J117" s="61" t="s">
        <v>250</v>
      </c>
      <c r="K117" s="49"/>
      <c r="L117" s="47"/>
      <c r="M117" s="47"/>
      <c r="N117" s="47"/>
    </row>
    <row r="118" spans="1:14">
      <c r="A118" s="122"/>
      <c r="B118" s="122"/>
      <c r="C118" s="123"/>
      <c r="D118" s="123"/>
      <c r="E118" s="123"/>
      <c r="F118" s="123"/>
      <c r="G118" s="123"/>
      <c r="H118" s="122"/>
      <c r="I118" s="122" t="s">
        <v>251</v>
      </c>
      <c r="J118" s="61" t="s">
        <v>179</v>
      </c>
      <c r="K118" s="49"/>
      <c r="L118" s="47"/>
      <c r="M118" s="47"/>
      <c r="N118" s="47"/>
    </row>
    <row r="119" spans="1:14">
      <c r="A119" s="114">
        <v>1</v>
      </c>
      <c r="B119" s="234">
        <v>2</v>
      </c>
      <c r="C119" s="235"/>
      <c r="D119" s="235"/>
      <c r="E119" s="235"/>
      <c r="F119" s="235"/>
      <c r="G119" s="236"/>
      <c r="H119" s="114">
        <v>3</v>
      </c>
      <c r="I119" s="114">
        <v>4</v>
      </c>
      <c r="J119" s="63">
        <v>5</v>
      </c>
      <c r="K119" s="49"/>
      <c r="L119" s="47"/>
      <c r="M119" s="47"/>
      <c r="N119" s="47"/>
    </row>
    <row r="120" spans="1:14">
      <c r="A120" s="114">
        <v>1</v>
      </c>
      <c r="B120" s="98"/>
      <c r="C120" s="100"/>
      <c r="D120" s="100"/>
      <c r="E120" s="100"/>
      <c r="F120" s="100"/>
      <c r="G120" s="100"/>
      <c r="H120" s="98"/>
      <c r="I120" s="108"/>
      <c r="J120" s="76"/>
      <c r="K120" s="49"/>
      <c r="L120" s="47"/>
      <c r="M120" s="47"/>
      <c r="N120" s="47"/>
    </row>
    <row r="121" spans="1:14">
      <c r="A121" s="114"/>
      <c r="B121" s="98"/>
      <c r="C121" s="100"/>
      <c r="D121" s="100"/>
      <c r="E121" s="100"/>
      <c r="F121" s="100"/>
      <c r="G121" s="100"/>
      <c r="H121" s="98"/>
      <c r="I121" s="98"/>
      <c r="J121" s="76"/>
      <c r="K121" s="49"/>
      <c r="L121" s="47"/>
      <c r="M121" s="47"/>
      <c r="N121" s="47"/>
    </row>
    <row r="122" spans="1:14">
      <c r="A122" s="114"/>
      <c r="B122" s="101" t="s">
        <v>166</v>
      </c>
      <c r="C122" s="103"/>
      <c r="D122" s="103"/>
      <c r="E122" s="103"/>
      <c r="F122" s="103"/>
      <c r="G122" s="103"/>
      <c r="H122" s="114" t="s">
        <v>167</v>
      </c>
      <c r="I122" s="114" t="s">
        <v>167</v>
      </c>
      <c r="J122" s="76">
        <f>+J120</f>
        <v>0</v>
      </c>
      <c r="K122" s="49"/>
      <c r="L122" s="47"/>
      <c r="M122" s="47"/>
      <c r="N122" s="47"/>
    </row>
    <row r="123" spans="1:14" ht="15.75">
      <c r="A123" s="99"/>
      <c r="B123" s="99"/>
      <c r="C123" s="99"/>
      <c r="D123" s="99"/>
      <c r="E123" s="99"/>
      <c r="F123" s="48"/>
      <c r="G123" s="48"/>
      <c r="H123" s="48"/>
      <c r="I123" s="48"/>
      <c r="J123" s="48"/>
      <c r="K123" s="49"/>
      <c r="L123" s="47"/>
      <c r="M123" s="47"/>
      <c r="N123" s="47"/>
    </row>
    <row r="124" spans="1:14" ht="15.75">
      <c r="A124" s="247" t="s">
        <v>252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49"/>
      <c r="L124" s="47"/>
      <c r="M124" s="47"/>
      <c r="N124" s="47"/>
    </row>
    <row r="125" spans="1:14">
      <c r="A125" s="91"/>
      <c r="B125" s="91"/>
      <c r="C125" s="91"/>
      <c r="D125" s="91"/>
      <c r="E125" s="91"/>
      <c r="F125" s="48"/>
      <c r="G125" s="48"/>
      <c r="H125" s="48"/>
      <c r="I125" s="48"/>
      <c r="J125" s="48"/>
      <c r="K125" s="49"/>
      <c r="L125" s="47"/>
      <c r="M125" s="47"/>
      <c r="N125" s="47"/>
    </row>
    <row r="126" spans="1:14">
      <c r="A126" s="118" t="s">
        <v>135</v>
      </c>
      <c r="B126" s="237" t="s">
        <v>169</v>
      </c>
      <c r="C126" s="238"/>
      <c r="D126" s="238"/>
      <c r="E126" s="238"/>
      <c r="F126" s="238"/>
      <c r="G126" s="238"/>
      <c r="H126" s="239"/>
      <c r="I126" s="118" t="s">
        <v>171</v>
      </c>
      <c r="J126" s="59" t="s">
        <v>224</v>
      </c>
      <c r="K126" s="49"/>
      <c r="L126" s="47"/>
      <c r="M126" s="47"/>
      <c r="N126" s="47"/>
    </row>
    <row r="127" spans="1:14">
      <c r="A127" s="122" t="s">
        <v>142</v>
      </c>
      <c r="B127" s="122"/>
      <c r="C127" s="123"/>
      <c r="D127" s="123"/>
      <c r="E127" s="123"/>
      <c r="F127" s="123"/>
      <c r="G127" s="123"/>
      <c r="H127" s="109"/>
      <c r="I127" s="122" t="s">
        <v>253</v>
      </c>
      <c r="J127" s="61" t="s">
        <v>254</v>
      </c>
      <c r="K127" s="49"/>
      <c r="L127" s="47"/>
      <c r="M127" s="47"/>
      <c r="N127" s="47"/>
    </row>
    <row r="128" spans="1:14">
      <c r="A128" s="122"/>
      <c r="B128" s="122"/>
      <c r="C128" s="123"/>
      <c r="D128" s="123"/>
      <c r="E128" s="123"/>
      <c r="F128" s="123"/>
      <c r="G128" s="123"/>
      <c r="H128" s="110"/>
      <c r="I128" s="122"/>
      <c r="J128" s="61"/>
      <c r="K128" s="49"/>
      <c r="L128" s="47"/>
      <c r="M128" s="47"/>
      <c r="N128" s="47"/>
    </row>
    <row r="129" spans="1:14">
      <c r="A129" s="114">
        <v>1</v>
      </c>
      <c r="B129" s="234">
        <v>2</v>
      </c>
      <c r="C129" s="235"/>
      <c r="D129" s="235"/>
      <c r="E129" s="235"/>
      <c r="F129" s="235"/>
      <c r="G129" s="235"/>
      <c r="H129" s="236"/>
      <c r="I129" s="114">
        <v>3</v>
      </c>
      <c r="J129" s="63">
        <v>4</v>
      </c>
      <c r="K129" s="49"/>
      <c r="L129" s="47"/>
      <c r="M129" s="47"/>
      <c r="N129" s="47"/>
    </row>
    <row r="130" spans="1:14">
      <c r="A130" s="114">
        <v>1</v>
      </c>
      <c r="B130" s="101"/>
      <c r="C130" s="103"/>
      <c r="D130" s="103"/>
      <c r="E130" s="103"/>
      <c r="F130" s="103"/>
      <c r="G130" s="103"/>
      <c r="H130" s="103"/>
      <c r="I130" s="108"/>
      <c r="J130" s="76"/>
      <c r="K130" s="49"/>
      <c r="L130" s="47"/>
      <c r="M130" s="47"/>
      <c r="N130" s="47"/>
    </row>
    <row r="131" spans="1:14">
      <c r="A131" s="114"/>
      <c r="B131" s="101" t="s">
        <v>166</v>
      </c>
      <c r="C131" s="103"/>
      <c r="D131" s="103"/>
      <c r="E131" s="103"/>
      <c r="F131" s="103"/>
      <c r="G131" s="103"/>
      <c r="H131" s="103"/>
      <c r="I131" s="114" t="s">
        <v>167</v>
      </c>
      <c r="J131" s="111">
        <f>+J130</f>
        <v>0</v>
      </c>
      <c r="K131" s="7"/>
      <c r="L131" s="47"/>
      <c r="M131" s="47"/>
      <c r="N131" s="47"/>
    </row>
    <row r="132" spans="1:14" ht="15.75">
      <c r="A132" s="99"/>
      <c r="B132" s="99"/>
      <c r="C132" s="99"/>
      <c r="D132" s="99"/>
      <c r="E132" s="99"/>
      <c r="F132" s="51"/>
      <c r="G132" s="51"/>
      <c r="H132" s="51"/>
      <c r="I132" s="51"/>
      <c r="J132" s="51"/>
      <c r="K132" s="49"/>
      <c r="L132" s="47"/>
      <c r="M132" s="47"/>
      <c r="N132" s="47"/>
    </row>
    <row r="133" spans="1:14" ht="15.75">
      <c r="A133" s="247" t="s">
        <v>255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49"/>
      <c r="L133" s="47"/>
      <c r="M133" s="47"/>
      <c r="N133" s="47"/>
    </row>
    <row r="134" spans="1:14" ht="15.75">
      <c r="A134" s="91"/>
      <c r="B134" s="91"/>
      <c r="C134" s="91"/>
      <c r="D134" s="91"/>
      <c r="E134" s="91"/>
      <c r="F134" s="51"/>
      <c r="G134" s="51"/>
      <c r="H134" s="51"/>
      <c r="I134" s="51"/>
      <c r="J134" s="51"/>
      <c r="K134" s="49"/>
      <c r="L134" s="47"/>
      <c r="M134" s="47"/>
      <c r="N134" s="47"/>
    </row>
    <row r="135" spans="1:14">
      <c r="A135" s="174" t="s">
        <v>135</v>
      </c>
      <c r="B135" s="237" t="s">
        <v>169</v>
      </c>
      <c r="C135" s="238"/>
      <c r="D135" s="238"/>
      <c r="E135" s="238"/>
      <c r="F135" s="238"/>
      <c r="G135" s="239"/>
      <c r="H135" s="174" t="s">
        <v>171</v>
      </c>
      <c r="I135" s="174" t="s">
        <v>256</v>
      </c>
      <c r="J135" s="174" t="s">
        <v>172</v>
      </c>
      <c r="K135" s="49"/>
      <c r="L135" s="47"/>
      <c r="M135" s="47"/>
      <c r="N135" s="47"/>
    </row>
    <row r="136" spans="1:14">
      <c r="A136" s="176" t="s">
        <v>142</v>
      </c>
      <c r="B136" s="176"/>
      <c r="C136" s="177"/>
      <c r="D136" s="177"/>
      <c r="E136" s="177"/>
      <c r="F136" s="177"/>
      <c r="G136" s="177"/>
      <c r="H136" s="176"/>
      <c r="I136" s="176" t="s">
        <v>257</v>
      </c>
      <c r="J136" s="176" t="s">
        <v>220</v>
      </c>
      <c r="K136" s="49"/>
      <c r="L136" s="47"/>
      <c r="M136" s="47"/>
      <c r="N136" s="47"/>
    </row>
    <row r="137" spans="1:14">
      <c r="A137" s="176"/>
      <c r="B137" s="176"/>
      <c r="C137" s="177"/>
      <c r="D137" s="177"/>
      <c r="E137" s="177"/>
      <c r="F137" s="177"/>
      <c r="G137" s="177"/>
      <c r="H137" s="176"/>
      <c r="I137" s="176" t="s">
        <v>179</v>
      </c>
      <c r="J137" s="176"/>
      <c r="K137" s="49"/>
      <c r="L137" s="47"/>
      <c r="M137" s="47"/>
      <c r="N137" s="47"/>
    </row>
    <row r="138" spans="1:14">
      <c r="A138" s="171">
        <v>1</v>
      </c>
      <c r="B138" s="234">
        <v>2</v>
      </c>
      <c r="C138" s="235"/>
      <c r="D138" s="235"/>
      <c r="E138" s="235"/>
      <c r="F138" s="235"/>
      <c r="G138" s="236"/>
      <c r="H138" s="171">
        <v>3</v>
      </c>
      <c r="I138" s="171">
        <v>4</v>
      </c>
      <c r="J138" s="171">
        <v>5</v>
      </c>
      <c r="K138" s="49"/>
      <c r="L138" s="47"/>
      <c r="M138" s="47"/>
      <c r="N138" s="47"/>
    </row>
    <row r="139" spans="1:14">
      <c r="A139" s="171"/>
      <c r="B139" s="129" t="s">
        <v>392</v>
      </c>
      <c r="C139" s="80"/>
      <c r="D139" s="80"/>
      <c r="E139" s="80"/>
      <c r="F139" s="80"/>
      <c r="G139" s="80"/>
      <c r="H139" s="69"/>
      <c r="I139" s="66"/>
      <c r="J139" s="66">
        <v>1122800</v>
      </c>
      <c r="K139" s="49"/>
      <c r="L139" s="47"/>
      <c r="M139" s="47"/>
      <c r="N139" s="47"/>
    </row>
    <row r="140" spans="1:14" ht="15.75">
      <c r="A140" s="171"/>
      <c r="B140" s="129"/>
      <c r="C140" s="80"/>
      <c r="D140" s="80"/>
      <c r="E140" s="80"/>
      <c r="F140" s="80"/>
      <c r="G140" s="80"/>
      <c r="H140" s="69"/>
      <c r="I140" s="66"/>
      <c r="J140" s="66"/>
      <c r="K140" s="49"/>
      <c r="L140" s="51"/>
      <c r="M140" s="47"/>
      <c r="N140" s="47"/>
    </row>
    <row r="141" spans="1:14">
      <c r="A141" s="171"/>
      <c r="B141" s="129"/>
      <c r="C141" s="80"/>
      <c r="D141" s="80"/>
      <c r="E141" s="80"/>
      <c r="F141" s="80"/>
      <c r="G141" s="80"/>
      <c r="H141" s="69"/>
      <c r="I141" s="66"/>
      <c r="J141" s="66"/>
    </row>
    <row r="142" spans="1:14">
      <c r="A142" s="171"/>
      <c r="B142" s="101" t="s">
        <v>166</v>
      </c>
      <c r="C142" s="103"/>
      <c r="D142" s="103"/>
      <c r="E142" s="103"/>
      <c r="F142" s="103"/>
      <c r="G142" s="103"/>
      <c r="H142" s="171" t="s">
        <v>167</v>
      </c>
      <c r="I142" s="171" t="s">
        <v>167</v>
      </c>
      <c r="J142" s="76">
        <f>SUM(J139:J141)</f>
        <v>1122800</v>
      </c>
      <c r="K142">
        <v>1122800</v>
      </c>
      <c r="L142" s="7"/>
    </row>
  </sheetData>
  <mergeCells count="55">
    <mergeCell ref="B138:G138"/>
    <mergeCell ref="A104:J104"/>
    <mergeCell ref="B106:G106"/>
    <mergeCell ref="B109:G109"/>
    <mergeCell ref="A114:J114"/>
    <mergeCell ref="B116:G116"/>
    <mergeCell ref="B119:G119"/>
    <mergeCell ref="A124:J124"/>
    <mergeCell ref="B126:H126"/>
    <mergeCell ref="B129:H129"/>
    <mergeCell ref="A133:J133"/>
    <mergeCell ref="B135:G135"/>
    <mergeCell ref="B98:E98"/>
    <mergeCell ref="F98:G98"/>
    <mergeCell ref="B99:E99"/>
    <mergeCell ref="F99:G99"/>
    <mergeCell ref="B100:E100"/>
    <mergeCell ref="F100:G100"/>
    <mergeCell ref="B97:E97"/>
    <mergeCell ref="F97:G97"/>
    <mergeCell ref="B77:F77"/>
    <mergeCell ref="B78:F78"/>
    <mergeCell ref="B79:F79"/>
    <mergeCell ref="B80:F80"/>
    <mergeCell ref="B81:F81"/>
    <mergeCell ref="B82:F82"/>
    <mergeCell ref="B83:F83"/>
    <mergeCell ref="A85:J85"/>
    <mergeCell ref="B87:G87"/>
    <mergeCell ref="B90:G90"/>
    <mergeCell ref="A95:J95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1</vt:lpstr>
      <vt:lpstr>суб</vt:lpstr>
      <vt:lpstr>мб</vt:lpstr>
      <vt:lpstr>кат</vt:lpstr>
      <vt:lpstr>кл.рук</vt:lpstr>
      <vt:lpstr>кл.рукФБ</vt:lpstr>
      <vt:lpstr>гор.пит</vt:lpstr>
      <vt:lpstr>гор.питМБ</vt:lpstr>
      <vt:lpstr>многод</vt:lpstr>
      <vt:lpstr>многодМД</vt:lpstr>
      <vt:lpstr>инвалиды</vt:lpstr>
      <vt:lpstr>1-4кл.</vt:lpstr>
      <vt:lpstr>1-4кл. ОБ</vt:lpstr>
      <vt:lpstr>1-4кл.МБ</vt:lpstr>
      <vt:lpstr>стип</vt:lpstr>
      <vt:lpstr>мол.спец</vt:lpstr>
      <vt:lpstr>лол</vt:lpstr>
      <vt:lpstr>'1'!Область_печати</vt:lpstr>
      <vt:lpstr>'1-4кл.'!Область_печати</vt:lpstr>
      <vt:lpstr>'1-4кл. ОБ'!Область_печати</vt:lpstr>
      <vt:lpstr>'1-4кл.МБ'!Область_печати</vt:lpstr>
      <vt:lpstr>гор.пит!Область_печати</vt:lpstr>
      <vt:lpstr>гор.питМБ!Область_печати</vt:lpstr>
      <vt:lpstr>инвалиды!Область_печати</vt:lpstr>
      <vt:lpstr>кат!Область_печати</vt:lpstr>
      <vt:lpstr>кл.рук!Область_печати</vt:lpstr>
      <vt:lpstr>кл.рукФБ!Область_печати</vt:lpstr>
      <vt:lpstr>лол!Область_печати</vt:lpstr>
      <vt:lpstr>мб!Область_печати</vt:lpstr>
      <vt:lpstr>многод!Область_печати</vt:lpstr>
      <vt:lpstr>многодМД!Область_печати</vt:lpstr>
      <vt:lpstr>мол.спец!Область_печати</vt:lpstr>
      <vt:lpstr>стип!Область_печати</vt:lpstr>
      <vt:lpstr>суб!Область_печати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user</cp:lastModifiedBy>
  <cp:lastPrinted>2021-02-08T00:13:31Z</cp:lastPrinted>
  <dcterms:created xsi:type="dcterms:W3CDTF">2019-12-25T02:34:51Z</dcterms:created>
  <dcterms:modified xsi:type="dcterms:W3CDTF">2021-07-27T03:40:56Z</dcterms:modified>
</cp:coreProperties>
</file>